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Т-подкл'!$183:$184</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Т-подкл'!$185:$186</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тарифов'!$79:$131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Предложение!$L$99</definedName>
    <definedName name="OFFER_METHOD">Предложение!$K$24:$K$97</definedName>
    <definedName name="OFFER_METHOD_FLAG">TEHSHEET!$L$6</definedName>
    <definedName name="OFFER_TARIFF_A_1">Предложение!$24:$26</definedName>
    <definedName name="OFFER_TARIFF_A_2">Предложение!$101:$103</definedName>
    <definedName name="OFFER_TARIFF_A_3">Предложение!$176:$178</definedName>
    <definedName name="OFFER_TARIFF_A_4">Предложение!$251:$253</definedName>
    <definedName name="OFFER_TARIFF_A_5">Предложение!$326:$328</definedName>
    <definedName name="OFFER_TARIFF_A_COLDVSNA_1">Предложение!$51:$53</definedName>
    <definedName name="OFFER_TARIFF_A_COLDVSNA_2">Предложение!$128:$130</definedName>
    <definedName name="OFFER_TARIFF_A_COLDVSNA_3">Предложение!$203:$205</definedName>
    <definedName name="OFFER_TARIFF_A_COLDVSNA_4">Предложение!$278:$280</definedName>
    <definedName name="OFFER_TARIFF_A_COLDVSNA_5">Предложение!$353:$355</definedName>
    <definedName name="OFFER_TARIFF_A_HOTVSNA_1">Предложение!$80:$82</definedName>
    <definedName name="OFFER_TARIFF_A_HOTVSNA_2">Предложение!$157:$159</definedName>
    <definedName name="OFFER_TARIFF_A_HOTVSNA_3">Предложение!$232:$234</definedName>
    <definedName name="OFFER_TARIFF_A_HOTVSNA_4">Предложение!$307:$309</definedName>
    <definedName name="OFFER_TARIFF_A_HOTVSNA_5">Предложение!$382:$384</definedName>
    <definedName name="OFFER_TARIFF_A_VOTV_1">Предложение!$89:$91</definedName>
    <definedName name="OFFER_TARIFF_A_VOTV_2">Предложение!$166:$168</definedName>
    <definedName name="OFFER_TARIFF_A_VOTV_3">Предложение!$241:$243</definedName>
    <definedName name="OFFER_TARIFF_A_VOTV_4">Предложение!$316:$318</definedName>
    <definedName name="OFFER_TARIFF_A_VOTV_5">Предложение!$391:$393</definedName>
    <definedName name="OFFER_TARIFF_B_1">Предложение!$27:$29</definedName>
    <definedName name="OFFER_TARIFF_B_2">Предложение!$104:$106</definedName>
    <definedName name="OFFER_TARIFF_B_3">Предложение!$179:$181</definedName>
    <definedName name="OFFER_TARIFF_B_4">Предложение!$254:$256</definedName>
    <definedName name="OFFER_TARIFF_B_5">Предложение!$329:$331</definedName>
    <definedName name="OFFER_TARIFF_B_COLDVSNA_1">Предложение!$54:$56</definedName>
    <definedName name="OFFER_TARIFF_B_COLDVSNA_2">Предложение!$131:$133</definedName>
    <definedName name="OFFER_TARIFF_B_COLDVSNA_3">Предложение!$206:$208</definedName>
    <definedName name="OFFER_TARIFF_B_COLDVSNA_4">Предложение!$281:$283</definedName>
    <definedName name="OFFER_TARIFF_B_COLDVSNA_5">Предложение!$356:$358</definedName>
    <definedName name="OFFER_TARIFF_B_HOTVSNA_1">Предложение!$83:$85</definedName>
    <definedName name="OFFER_TARIFF_B_HOTVSNA_2">Предложение!$160:$162</definedName>
    <definedName name="OFFER_TARIFF_B_HOTVSNA_3">Предложение!$235:$237</definedName>
    <definedName name="OFFER_TARIFF_B_HOTVSNA_4">Предложение!$310:$312</definedName>
    <definedName name="OFFER_TARIFF_B_HOTVSNA_5">Предложение!$385:$387</definedName>
    <definedName name="OFFER_TARIFF_B_VOTV_1">Предложение!$92:$94</definedName>
    <definedName name="OFFER_TARIFF_B_VOTV_2">Предложение!$169:$171</definedName>
    <definedName name="OFFER_TARIFF_B_VOTV_3">Предложение!$244:$246</definedName>
    <definedName name="OFFER_TARIFF_B_VOTV_4">Предложение!$319:$321</definedName>
    <definedName name="OFFER_TARIFF_B_VOTV_5">Предложение!$394:$396</definedName>
    <definedName name="OFFER_TARIFF_C_1">Предложение!$30:$32</definedName>
    <definedName name="OFFER_TARIFF_C_2">Предложение!$107:$109</definedName>
    <definedName name="OFFER_TARIFF_C_3">Предложение!$182:$184</definedName>
    <definedName name="OFFER_TARIFF_C_4">Предложение!$257:$259</definedName>
    <definedName name="OFFER_TARIFF_C_5">Предложение!$332:$334</definedName>
    <definedName name="OFFER_TARIFF_C_COLDVSNA_1">Предложение!$57:$59</definedName>
    <definedName name="OFFER_TARIFF_C_COLDVSNA_2">Предложение!$134:$136</definedName>
    <definedName name="OFFER_TARIFF_C_COLDVSNA_3">Предложение!$209:$211</definedName>
    <definedName name="OFFER_TARIFF_C_COLDVSNA_4">Предложение!$284:$286</definedName>
    <definedName name="OFFER_TARIFF_C_COLDVSNA_5">Предложение!$359:$361</definedName>
    <definedName name="OFFER_TARIFF_C_HOTVSNA_1">Предложение!$86:$88</definedName>
    <definedName name="OFFER_TARIFF_C_HOTVSNA_2">Предложение!$163:$165</definedName>
    <definedName name="OFFER_TARIFF_C_HOTVSNA_3">Предложение!$238:$240</definedName>
    <definedName name="OFFER_TARIFF_C_HOTVSNA_4">Предложение!$313:$315</definedName>
    <definedName name="OFFER_TARIFF_C_HOTVSNA_5">Предложение!$388:$390</definedName>
    <definedName name="OFFER_TARIFF_C_VOTV_1">Предложение!$95:$97</definedName>
    <definedName name="OFFER_TARIFF_C_VOTV_2">Предложение!$172:$174</definedName>
    <definedName name="OFFER_TARIFF_C_VOTV_3">Предложение!$247:$249</definedName>
    <definedName name="OFFER_TARIFF_C_VOTV_4">Предложение!$322:$324</definedName>
    <definedName name="OFFER_TARIFF_C_VOTV_5">Предложение!$397:$399</definedName>
    <definedName name="OFFER_TARIFF_D_1">Предложение!$33:$35</definedName>
    <definedName name="OFFER_TARIFF_D_2">Предложение!$110:$112</definedName>
    <definedName name="OFFER_TARIFF_D_3">Предложение!$185:$187</definedName>
    <definedName name="OFFER_TARIFF_D_4">Предложение!$260:$262</definedName>
    <definedName name="OFFER_TARIFF_D_5">Предложение!$335:$337</definedName>
    <definedName name="OFFER_TARIFF_D_COLDVSNA_1">Предложение!$60:$62</definedName>
    <definedName name="OFFER_TARIFF_D_COLDVSNA_2">Предложение!$137:$139</definedName>
    <definedName name="OFFER_TARIFF_D_COLDVSNA_3">Предложение!$212:$214</definedName>
    <definedName name="OFFER_TARIFF_D_COLDVSNA_4">Предложение!$287:$289</definedName>
    <definedName name="OFFER_TARIFF_D_COLDVSNA_5">Предложение!$362:$364</definedName>
    <definedName name="OFFER_TARIFF_E_COLDVSNA_1">Предложение!$63:$79</definedName>
    <definedName name="OFFER_TARIFF_E_COLDVSNA_2">Предложение!$140:$156</definedName>
    <definedName name="OFFER_TARIFF_E_COLDVSNA_3">Предложение!$215:$231</definedName>
    <definedName name="OFFER_TARIFF_E_COLDVSNA_4">Предложение!$290:$306</definedName>
    <definedName name="OFFER_TARIFF_E_COLDVSNA_5">Предложение!$365:$381</definedName>
    <definedName name="OFFER_TARIFF_E1_1">Предложение!$36:$38</definedName>
    <definedName name="OFFER_TARIFF_E1_2">Предложение!$113:$115</definedName>
    <definedName name="OFFER_TARIFF_E1_3">Предложение!$188:$190</definedName>
    <definedName name="OFFER_TARIFF_E1_4">Предложение!$263:$265</definedName>
    <definedName name="OFFER_TARIFF_E1_5">Предложение!$338:$340</definedName>
    <definedName name="OFFER_TARIFF_E2_1">Предложение!$39:$41</definedName>
    <definedName name="OFFER_TARIFF_E2_2">Предложение!$116:$118</definedName>
    <definedName name="OFFER_TARIFF_E2_3">Предложение!$191:$193</definedName>
    <definedName name="OFFER_TARIFF_E2_4">Предложение!$266:$268</definedName>
    <definedName name="OFFER_TARIFF_E2_5">Предложение!$341:$343</definedName>
    <definedName name="OFFER_TARIFF_F_1">Предложение!$42:$44</definedName>
    <definedName name="OFFER_TARIFF_F_2">Предложение!$119:$121</definedName>
    <definedName name="OFFER_TARIFF_F_3">Предложение!$194:$196</definedName>
    <definedName name="OFFER_TARIFF_F_4">Предложение!$269:$271</definedName>
    <definedName name="OFFER_TARIFF_F_5">Предложение!$344:$346</definedName>
    <definedName name="OFFER_TARIFF_G_1">Предложение!$45:$47</definedName>
    <definedName name="OFFER_TARIFF_G_2">Предложение!$122:$124</definedName>
    <definedName name="OFFER_TARIFF_G_3">Предложение!$197:$199</definedName>
    <definedName name="OFFER_TARIFF_G_4">Предложение!$272:$274</definedName>
    <definedName name="OFFER_TARIFF_G_5">Предложение!$347:$349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Предложение!$G$205</definedName>
    <definedName name="pIns_PT_VTAR_A_COLDVSNA_OFFER_4">Предложение!$G$280</definedName>
    <definedName name="pIns_PT_VTAR_A_COLDVSNA_OFFER_5">Предложение!$G$355</definedName>
    <definedName name="pIns_PT_VTAR_A_COLDVSNA_OFFER5">Предложение!$G$355</definedName>
    <definedName name="pIns_PT_VTAR_A_HOTVSNA">'ГВС. Т-гор.вода'!$T$54</definedName>
    <definedName name="pIns_PT_VTAR_A_HOTVSNA_OFFER_1">Предложение!$G$82</definedName>
    <definedName name="pIns_PT_VTAR_A_HOTVSNA_OFFER_2">Предложение!$G$159</definedName>
    <definedName name="pIns_PT_VTAR_A_HOTVSNA_OFFER_3">Предложение!$G$234</definedName>
    <definedName name="pIns_PT_VTAR_A_HOTVSNA_OFFER_4">Предложение!$G$309</definedName>
    <definedName name="pIns_PT_VTAR_A_HOTVSNA_OFFER_5">Предложение!$G$384</definedName>
    <definedName name="pIns_PT_VTAR_A_OFFER_1">Предложение!$G$26</definedName>
    <definedName name="pIns_PT_VTAR_A_OFFER_2">Предложение!$G$103</definedName>
    <definedName name="pIns_PT_VTAR_A_OFFER_3">Предложение!$G$178</definedName>
    <definedName name="pIns_PT_VTAR_A_OFFER_4">Предложение!$G$253</definedName>
    <definedName name="pIns_PT_VTAR_A_OFFER_5">Предложение!$G$328</definedName>
    <definedName name="pIns_PT_VTAR_A_VOTV">'ВО. Т-во'!$T$53</definedName>
    <definedName name="pIns_PT_VTAR_A_VOTV_OFFER_1">Предложение!$G$91</definedName>
    <definedName name="pIns_PT_VTAR_A_VOTV_OFFER_2">Предложение!$G$168</definedName>
    <definedName name="pIns_PT_VTAR_A_VOTV_OFFER_3">Предложение!$G$243</definedName>
    <definedName name="pIns_PT_VTAR_A_VOTV_OFFER_4">Предложение!$G$318</definedName>
    <definedName name="pIns_PT_VTAR_A_VOTV_OFFER_5">Предложение!$G$393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Предложение!$G$208</definedName>
    <definedName name="pIns_PT_VTAR_B_COLDVSNA_OFFER_4">Предложение!$G$283</definedName>
    <definedName name="pIns_PT_VTAR_B_COLDVSNA_OFFER_5">Предложение!$G$358</definedName>
    <definedName name="pIns_PT_VTAR_B_HOTVSNA">'ГВС. Т-транс'!$T$54</definedName>
    <definedName name="pIns_PT_VTAR_B_HOTVSNA_OFFER_1">Предложение!$G$85</definedName>
    <definedName name="pIns_PT_VTAR_B_HOTVSNA_OFFER_2">Предложение!$G$162</definedName>
    <definedName name="pIns_PT_VTAR_B_HOTVSNA_OFFER_3">Предложение!$G$237</definedName>
    <definedName name="pIns_PT_VTAR_B_HOTVSNA_OFFER_4">Предложение!$G$312</definedName>
    <definedName name="pIns_PT_VTAR_B_HOTVSNA_OFFER_5">Предложение!$G$387</definedName>
    <definedName name="pIns_PT_VTAR_B_OFFER_1">Предложение!$G$29</definedName>
    <definedName name="pIns_PT_VTAR_B_OFFER_2">Предложение!$G$106</definedName>
    <definedName name="pIns_PT_VTAR_B_OFFER_3">Предложение!$G$181</definedName>
    <definedName name="pIns_PT_VTAR_B_OFFER_4">Предложение!$G$256</definedName>
    <definedName name="pIns_PT_VTAR_B_OFFER_5">Предложение!$G$331</definedName>
    <definedName name="pIns_PT_VTAR_B_VOTV">'ВО. Т-транс'!$T$53</definedName>
    <definedName name="pIns_PT_VTAR_B_VOTV_OFFER_1">Предложение!$G$94</definedName>
    <definedName name="pIns_PT_VTAR_B_VOTV_OFFER_2">Предложение!$G$171</definedName>
    <definedName name="pIns_PT_VTAR_B_VOTV_OFFER_3">Предложение!$G$246</definedName>
    <definedName name="pIns_PT_VTAR_B_VOTV_OFFER_4">Предложение!$G$321</definedName>
    <definedName name="pIns_PT_VTAR_B_VOTV_OFFER_5">Предложение!$G$396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Предложение!$G$211</definedName>
    <definedName name="pIns_PT_VTAR_C_COLDVSNA_OFFER_4">Предложение!$G$286</definedName>
    <definedName name="pIns_PT_VTAR_C_COLDVSNA_OFFER_5">Предложение!$G$361</definedName>
    <definedName name="pIns_PT_VTAR_C_HOTVSNA">'ГВС. Т-подкл'!$T$63</definedName>
    <definedName name="pIns_PT_VTAR_C_HOTVSNA_OFFER_1">Предложение!$G$88</definedName>
    <definedName name="pIns_PT_VTAR_C_HOTVSNA_OFFER_2">Предложение!$G$165</definedName>
    <definedName name="pIns_PT_VTAR_C_HOTVSNA_OFFER_3">Предложение!$G$240</definedName>
    <definedName name="pIns_PT_VTAR_C_HOTVSNA_OFFER_4">Предложение!$G$315</definedName>
    <definedName name="pIns_PT_VTAR_C_HOTVSNA_OFFER_5">Предложение!$G$390</definedName>
    <definedName name="pIns_PT_VTAR_C_OFFER_1">Предложение!$G$32</definedName>
    <definedName name="pIns_PT_VTAR_C_OFFER_2">Предложение!$G$109</definedName>
    <definedName name="pIns_PT_VTAR_C_OFFER_3">Предложение!$G$184</definedName>
    <definedName name="pIns_PT_VTAR_C_OFFER_4">Предложение!$G$259</definedName>
    <definedName name="pIns_PT_VTAR_C_OFFER_5">Предложение!$G$334</definedName>
    <definedName name="pIns_PT_VTAR_C_VOTV">'ВО. Т-подкл'!$T$63</definedName>
    <definedName name="pIns_PT_VTAR_C_VOTV_OFFER_1">Предложение!$G$97</definedName>
    <definedName name="pIns_PT_VTAR_C_VOTV_OFFER_2">Предложение!$G$174</definedName>
    <definedName name="pIns_PT_VTAR_C_VOTV_OFFER_3">Предложение!$G$249</definedName>
    <definedName name="pIns_PT_VTAR_C_VOTV_OFFER_4">Предложение!$G$324</definedName>
    <definedName name="pIns_PT_VTAR_C_VOTV_OFFER_5">Предложение!$G$399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Предложение!$G$214</definedName>
    <definedName name="pIns_PT_VTAR_D_COLDVSNA_OFFER_4">Предложение!$G$289</definedName>
    <definedName name="pIns_PT_VTAR_D_COLDVSNA_OFFER_5">Предложение!$G$364</definedName>
    <definedName name="pIns_PT_VTAR_D_OFFER_1">Предложение!$G$35</definedName>
    <definedName name="pIns_PT_VTAR_D_OFFER_2">Предложение!$G$112</definedName>
    <definedName name="pIns_PT_VTAR_D_OFFER_3">Предложение!$G$187</definedName>
    <definedName name="pIns_PT_VTAR_D_OFFER_4">Предложение!$G$262</definedName>
    <definedName name="pIns_PT_VTAR_D_OFFER_5">Предложение!$G$337</definedName>
    <definedName name="pIns_PT_VTAR_E_COLDVSNA">'ХВС. Т-подкл'!$T$182</definedName>
    <definedName name="pIns_PT_VTAR_E_COLDVSNA_OFFER_1">Предложение!$G$79</definedName>
    <definedName name="pIns_PT_VTAR_E_COLDVSNA_OFFER_2">Предложение!$G$156</definedName>
    <definedName name="pIns_PT_VTAR_E_COLDVSNA_OFFER_3">Предложение!$G$231</definedName>
    <definedName name="pIns_PT_VTAR_E_COLDVSNA_OFFER_4">Предложение!$G$306</definedName>
    <definedName name="pIns_PT_VTAR_E_COLDVSNA_OFFER_5">Предложение!$G$381</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Предложение!$G$190</definedName>
    <definedName name="pIns_PT_VTAR_E1_OFFER_4">Предложение!$G$265</definedName>
    <definedName name="pIns_PT_VTAR_E1_OFFER_5">Предложение!$G$340</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Предложение!$G$193</definedName>
    <definedName name="pIns_PT_VTAR_E2_OFFER_4">Предложение!$G$268</definedName>
    <definedName name="pIns_PT_VTAR_E2_OFFER_5">Предложение!$G$343</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Предложение!$G$196</definedName>
    <definedName name="pIns_PT_VTAR_F_OFFER_4">Предложение!$G$271</definedName>
    <definedName name="pIns_PT_VTAR_F_OFFER_5">Предложение!$G$346</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Предложение!$G$199</definedName>
    <definedName name="pIns_PT_VTAR_G_OFFER_4">Предложение!$G$274</definedName>
    <definedName name="pIns_PT_VTAR_G_OFFER_5">Предложение!$G$349</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Предложение!$G$202</definedName>
    <definedName name="pIns_PT_VTAR_H_OFFER_4">Предложение!$G$277</definedName>
    <definedName name="pIns_PT_VTAR_H_OFFER_5">Предложение!$G$352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Предложение!$L$400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Предложение!$L$400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Т-подкл'!$BB$183</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ntar_30">'ХВС. Т-подкл'!$63:$79</definedName>
    <definedName name="pt_ter_30">'ХВС. Т-подкл'!$64:$78</definedName>
    <definedName name="pt_cs_30">'ХВС. Т-подкл'!$65:$77</definedName>
    <definedName name="pt_ntar_301">'ХВС. Т-подкл'!$80:$96</definedName>
    <definedName name="pt_ter_31">'ХВС. Т-подкл'!$81:$95</definedName>
    <definedName name="pt_cs_31">'ХВС. Т-подкл'!$82:$94</definedName>
    <definedName name="pt_ntar_3011">'ХВС. Т-подкл'!$97:$113</definedName>
    <definedName name="pt_ter_32">'ХВС. Т-подкл'!$98:$112</definedName>
    <definedName name="pt_cs_32">'ХВС. Т-подкл'!$99:$111</definedName>
    <definedName name="pt_ntar_30111">'ХВС. Т-подкл'!$114:$130</definedName>
    <definedName name="pt_ter_33">'ХВС. Т-подкл'!$115:$129</definedName>
    <definedName name="pt_cs_33">'ХВС. Т-подкл'!$116:$128</definedName>
    <definedName name="pt_ntar_301111">'ХВС. Т-подкл'!$131:$147</definedName>
    <definedName name="pt_ter_34">'ХВС. Т-подкл'!$132:$146</definedName>
    <definedName name="pt_cs_34">'ХВС. Т-подкл'!$133:$145</definedName>
    <definedName name="pt_ntar_3011111">'ХВС. Т-подкл'!$148:$164</definedName>
    <definedName name="pt_ter_35">'ХВС. Т-подкл'!$149:$163</definedName>
    <definedName name="pt_cs_35">'ХВС. Т-подкл'!$150:$162</definedName>
    <definedName name="pt_ntar_30111111">'ХВС. Т-подкл'!$165:$181</definedName>
    <definedName name="pt_ter_36">'ХВС. Т-подкл'!$166:$180</definedName>
    <definedName name="pt_cs_36">'ХВС. Т-подкл'!$167:$179</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<sst xmlns="http://schemas.openxmlformats.org/spreadsheetml/2006/main" count="19749" uniqueCount="4689">
  <si>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</si>
  <si>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</si>
  <si>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</si>
  <si>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</si>
  <si>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</si>
  <si>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</si>
  <si>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</si>
  <si>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</si>
  <si>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</si>
  <si>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</si>
  <si>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</si>
  <si>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</si>
  <si>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</si>
  <si>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</si>
  <si>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</si>
  <si>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</si>
  <si>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</si>
  <si>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</si>
  <si>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</si>
  <si>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</si>
  <si>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</si>
  <si>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</si>
  <si>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</si>
  <si>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</si>
  <si>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</si>
  <si>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</si>
  <si>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</si>
  <si>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</si>
  <si>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</si>
  <si>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</si>
  <si>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</si>
  <si>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</si>
  <si>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</si>
  <si>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</si>
  <si>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</si>
  <si>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</si>
  <si>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</si>
  <si>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</si>
  <si>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</si>
  <si>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</si>
  <si>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</si>
  <si>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</si>
  <si>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</si>
  <si>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</si>
  <si>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</si>
  <si>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</si>
  <si>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</si>
  <si>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</si>
  <si>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</si>
  <si>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</si>
  <si>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</si>
  <si>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</si>
  <si>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</si>
  <si>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</si>
  <si>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</si>
  <si>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</si>
  <si>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</si>
  <si>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</si>
  <si>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</si>
  <si>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</si>
  <si>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</si>
  <si>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</si>
  <si>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</si>
  <si>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</si>
  <si>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</si>
  <si>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</si>
  <si>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</si>
  <si>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</si>
  <si>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</si>
  <si>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</si>
  <si>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</si>
  <si>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</si>
  <si>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</si>
  <si>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</si>
  <si>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</si>
  <si>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</si>
  <si>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</si>
  <si>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</si>
  <si>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</si>
  <si>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</si>
  <si>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</si>
  <si>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</si>
  <si>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</si>
  <si>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</si>
  <si>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</si>
  <si>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</si>
  <si>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</si>
  <si>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</si>
  <si>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</si>
  <si>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</si>
  <si>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</si>
  <si>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</si>
  <si>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</si>
  <si>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</si>
  <si>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</si>
  <si>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</si>
  <si>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</si>
  <si>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</si>
  <si>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</si>
  <si>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</si>
  <si>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</si>
  <si>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</si>
  <si>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</si>
  <si>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</si>
  <si>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</si>
  <si>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</si>
  <si>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</si>
  <si>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</si>
  <si>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</si>
  <si>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</si>
  <si>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</si>
  <si>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</si>
  <si>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</si>
  <si>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</si>
  <si>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</si>
  <si>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</si>
  <si>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</si>
  <si>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</si>
  <si>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</si>
  <si>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</si>
  <si>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</si>
  <si>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</si>
  <si>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</si>
  <si>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</si>
  <si>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</si>
  <si>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</si>
  <si>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</si>
  <si>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</si>
  <si>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</si>
  <si>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</si>
  <si>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</si>
  <si>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</si>
  <si>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</si>
  <si>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</si>
  <si>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</si>
  <si>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</si>
  <si>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</si>
  <si>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</si>
  <si>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</si>
  <si>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</si>
  <si>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</si>
  <si>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</si>
  <si>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</si>
  <si>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</si>
  <si>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</si>
  <si>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</si>
  <si>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</si>
  <si>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</si>
  <si>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</si>
  <si>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</si>
  <si>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</si>
  <si>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</si>
  <si>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</si>
  <si>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</si>
  <si>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</si>
  <si>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</si>
  <si>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</si>
  <si>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</si>
  <si>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</si>
  <si>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</si>
  <si>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</si>
  <si>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</si>
  <si>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</si>
  <si>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</si>
  <si>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</si>
  <si>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</si>
  <si>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</si>
  <si>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</si>
  <si>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</si>
  <si>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</si>
  <si>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</si>
  <si>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</si>
  <si>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</si>
  <si>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</si>
  <si>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</si>
  <si>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</si>
  <si>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</si>
  <si>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</si>
  <si>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</si>
  <si>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</si>
  <si>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</si>
  <si>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</si>
  <si>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</si>
  <si>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</si>
  <si>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</si>
  <si>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</si>
  <si>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</si>
  <si>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</si>
  <si>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</si>
  <si>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</si>
  <si>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</si>
  <si>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</si>
  <si>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</si>
  <si>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</si>
  <si>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</si>
  <si>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</si>
  <si>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</si>
  <si>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</si>
  <si>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</si>
  <si>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</si>
  <si>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</si>
  <si>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</si>
  <si>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</si>
  <si>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</si>
  <si>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</si>
  <si>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</si>
  <si>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</si>
  <si>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</si>
  <si>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</si>
  <si>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</si>
  <si>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</si>
  <si>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</si>
  <si>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</si>
  <si>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</si>
  <si>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</si>
  <si>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</si>
  <si>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</si>
  <si>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</si>
  <si>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</si>
  <si>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</si>
  <si>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</si>
  <si>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</si>
  <si>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</si>
  <si>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</si>
  <si>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</si>
  <si>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</si>
  <si>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</si>
  <si>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</si>
  <si>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</si>
  <si>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</si>
  <si>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</si>
  <si>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</si>
  <si>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</si>
  <si>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</si>
  <si>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</si>
  <si>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</si>
  <si>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</si>
  <si>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</si>
  <si>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</si>
  <si>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</si>
  <si>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</si>
  <si>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</si>
  <si>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сетей водоснабжения, d менее 40 мм (открытый способ прокладки)</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</si>
  <si>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</si>
  <si>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</si>
  <si>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</si>
  <si>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</si>
  <si>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</si>
  <si>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</si>
  <si>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</si>
  <si>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</si>
  <si>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Плата за подключение сетей водоснабжения, d 41-70 мм (открытый способ прокладки)</t>
  </si>
  <si>
    <t>pt_ntar_30</t>
  </si>
  <si>
    <t>pt_ter_30</t>
  </si>
  <si>
    <t>pt_cs_30</t>
  </si>
  <si>
    <t>pt_ist_te_30</t>
  </si>
  <si>
    <t>Плата за подключение сетей водоснабжения, d 71-100 мм (открытый способ прокладки)</t>
  </si>
  <si>
    <t>pt_ntar_301</t>
  </si>
  <si>
    <t>pt_ter_31</t>
  </si>
  <si>
    <t>pt_cs_31</t>
  </si>
  <si>
    <t>pt_ist_te_31</t>
  </si>
  <si>
    <t>Плата за подключение сетей водоснабжения, d 101-150 мм (открытый способ прокладки)</t>
  </si>
  <si>
    <t>pt_ntar_3011</t>
  </si>
  <si>
    <t>pt_ter_32</t>
  </si>
  <si>
    <t>pt_cs_32</t>
  </si>
  <si>
    <t>pt_ist_te_32</t>
  </si>
  <si>
    <t>Плата за подключение сетей водоснабжения, d менее 40 мм (закрытый способ прокладки, ГНБ)</t>
  </si>
  <si>
    <t>pt_ntar_30111</t>
  </si>
  <si>
    <t>pt_ter_33</t>
  </si>
  <si>
    <t>pt_cs_33</t>
  </si>
  <si>
    <t>pt_ist_te_33</t>
  </si>
  <si>
    <t>Плата за подключение сетей водоснабжения, d 41-70 мм (закрытый способ прокладки, ГНБ)</t>
  </si>
  <si>
    <t>pt_ntar_301111</t>
  </si>
  <si>
    <t>pt_ter_34</t>
  </si>
  <si>
    <t>pt_cs_34</t>
  </si>
  <si>
    <t>pt_ist_te_34</t>
  </si>
  <si>
    <t>Плата за подключение сетей водоснабжения, d 71-100 мм (закрытый способ прокладки, ГНБ)</t>
  </si>
  <si>
    <t>pt_ntar_3011111</t>
  </si>
  <si>
    <t>pt_ter_35</t>
  </si>
  <si>
    <t>pt_cs_35</t>
  </si>
  <si>
    <t>pt_ist_te_35</t>
  </si>
  <si>
    <t>Плата за подключение сетей водоснабжения, d 101-150 мм (закрытый способ прокладки, ГНБ)</t>
  </si>
  <si>
    <t>pt_ntar_30111111</t>
  </si>
  <si>
    <t>pt_ter_36</t>
  </si>
  <si>
    <t>pt_cs_36</t>
  </si>
  <si>
    <t>pt_ist_te_36</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</si>
  <si>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</si>
  <si>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</si>
  <si>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</si>
  <si>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</si>
  <si>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</si>
  <si>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</si>
  <si>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</si>
  <si>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</si>
  <si>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</si>
  <si>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</si>
  <si>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</si>
  <si>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</si>
  <si>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</si>
  <si>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</si>
  <si>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</si>
  <si>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</si>
  <si>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</si>
  <si>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</si>
  <si>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</si>
  <si>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</si>
  <si>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</si>
  <si>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</si>
  <si>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</si>
  <si>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</si>
  <si>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</si>
  <si>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</si>
  <si>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</si>
  <si>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</si>
  <si>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</si>
  <si>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</si>
  <si>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</si>
  <si>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</si>
  <si>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</si>
  <si>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</si>
  <si>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</si>
  <si>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</si>
  <si>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</si>
  <si>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</si>
  <si>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</si>
  <si>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</si>
  <si>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</si>
  <si>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</si>
  <si>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</si>
  <si>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</si>
  <si>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</si>
  <si>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</si>
  <si>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</si>
  <si>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</si>
  <si>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</si>
  <si>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</si>
  <si>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</si>
  <si>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</si>
  <si>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</si>
  <si>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</si>
  <si>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</si>
  <si>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</si>
  <si>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</si>
  <si>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</si>
  <si>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</si>
  <si>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</si>
  <si>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</si>
  <si>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</si>
  <si>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</si>
  <si>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</si>
  <si>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</si>
  <si>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</si>
  <si>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</si>
  <si>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</si>
  <si>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</si>
  <si>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</si>
  <si>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</si>
  <si>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</si>
  <si>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</si>
  <si>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</si>
  <si>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</si>
  <si>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</si>
  <si>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</si>
  <si>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</si>
  <si>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</si>
  <si>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</si>
  <si>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</si>
  <si>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</si>
  <si>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</si>
  <si>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</si>
  <si>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</si>
  <si>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</si>
  <si>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</si>
  <si>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</si>
  <si>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</si>
  <si>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</si>
  <si>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</si>
  <si>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</si>
  <si>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</si>
  <si>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</si>
  <si>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</si>
  <si>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</si>
  <si>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</si>
  <si>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</si>
  <si>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</si>
  <si>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</si>
  <si>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</si>
  <si>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</si>
  <si>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</si>
  <si>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</si>
  <si>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</si>
  <si>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</si>
  <si>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</si>
  <si>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</si>
  <si>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</si>
  <si>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</si>
  <si>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</si>
  <si>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</si>
  <si>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</si>
  <si>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</si>
  <si>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</si>
  <si>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</si>
  <si>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</si>
  <si>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</si>
  <si>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</si>
  <si>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</si>
  <si>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</si>
  <si>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</si>
  <si>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</si>
  <si>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</si>
  <si>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</si>
  <si>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</si>
  <si>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</si>
  <si>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</si>
  <si>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</si>
  <si>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</si>
  <si>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</si>
  <si>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</si>
  <si>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</si>
  <si>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</si>
  <si>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</si>
  <si>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</si>
  <si>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</si>
  <si>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</si>
  <si>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</si>
  <si>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</si>
  <si>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</si>
  <si>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</si>
  <si>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</si>
  <si>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</si>
  <si>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</si>
  <si>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</si>
  <si>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</si>
  <si>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</si>
  <si>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</si>
  <si>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</si>
  <si>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</si>
  <si>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</si>
  <si>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</si>
  <si>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</si>
  <si>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</si>
  <si>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</si>
  <si>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</si>
  <si>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</si>
  <si>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</si>
  <si>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</si>
  <si>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</si>
  <si>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</si>
  <si>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</si>
  <si>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</si>
  <si>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</si>
  <si>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</si>
  <si>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</si>
  <si>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</si>
  <si>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</si>
  <si>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</si>
  <si>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</si>
  <si>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</si>
  <si>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</si>
  <si>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</si>
  <si>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</si>
  <si>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</si>
  <si>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</si>
  <si>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</si>
  <si>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</si>
  <si>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</si>
  <si>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</si>
  <si>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</si>
  <si>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</si>
  <si>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</si>
  <si>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</si>
  <si>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</si>
  <si>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</si>
  <si>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</si>
  <si>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</si>
  <si>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</si>
  <si>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</si>
  <si>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</si>
  <si>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</si>
  <si>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</si>
  <si>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</si>
  <si>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</si>
  <si>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</si>
  <si>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</si>
  <si>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</si>
  <si>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</si>
  <si>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</si>
  <si>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</si>
  <si>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</si>
  <si>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</si>
  <si>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</si>
  <si>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</si>
  <si>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</si>
  <si>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</si>
  <si>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</si>
  <si>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</si>
  <si>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</si>
  <si>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</si>
  <si>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</si>
  <si>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</si>
  <si>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</si>
  <si>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</si>
  <si>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</si>
  <si>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</si>
  <si>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</si>
  <si>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</si>
  <si>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</si>
  <si>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</si>
  <si>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</si>
  <si>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</si>
  <si>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</si>
  <si>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</si>
  <si>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</si>
  <si>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</si>
  <si>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</si>
  <si>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</si>
  <si>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</si>
  <si>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</si>
  <si>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</si>
  <si>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</si>
  <si>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</si>
  <si>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</si>
  <si>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</si>
  <si>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</si>
  <si>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</si>
  <si>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</si>
  <si>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</si>
  <si>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</si>
  <si>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</si>
  <si>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</si>
  <si>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</si>
  <si>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</si>
  <si>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</si>
  <si>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</si>
  <si>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</si>
  <si>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</si>
  <si>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</si>
  <si>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</si>
  <si>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</si>
  <si>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</si>
  <si>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</si>
  <si>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</si>
  <si>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</si>
  <si>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</si>
  <si>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</si>
  <si>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</si>
  <si>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</si>
  <si>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</si>
  <si>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</si>
  <si>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</si>
  <si>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</si>
  <si>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 d менее 40 мм (открытый способ прокладки)</t>
  </si>
  <si>
    <t>40 мм и менее</t>
  </si>
  <si>
    <t>открытый способ</t>
  </si>
  <si>
    <t xml:space="preserve"> d 41-70 мм (открытый способ прокладки)</t>
  </si>
  <si>
    <t>от 41 мм до 70 мм включительно</t>
  </si>
  <si>
    <t>d 71-100 мм (открытый способ прокладки)</t>
  </si>
  <si>
    <t>от 71 мм до 100 мм включительно</t>
  </si>
  <si>
    <t>d 101-150 мм (открытый способ прокладки)</t>
  </si>
  <si>
    <t>от 101 мм до 150 мм включительно</t>
  </si>
  <si>
    <t>d менее 40 мм (закрытый способ прокладки, ГНБ)</t>
  </si>
  <si>
    <t>закрытый способ, ГНБ</t>
  </si>
  <si>
    <t>d 41-70 мм (закрытый способ прокладки, ГНБ</t>
  </si>
  <si>
    <t>d 71-100 мм (закрытый способ прокладки, ГНБ)</t>
  </si>
  <si>
    <t>d 101-150 мм (закрытый способ прокладки, 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</si>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</sst>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0FC6-FA94-9163-B86E-0.2025AE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B98441-97B8-B5AA-E6E9-0.6A1FB329}" mc:Ignorable="x14ac xr xr2 xr3">
  <sheetPr>
    <tabColor rgb="FFCCCCFF"/>
  </sheetPr>
  <dimension ref="A1:Q79"/>
  <sheetViews>
    <sheetView topLeftCell="C1" showGridLines="0" zoomScale="90" workbookViewId="0" tabSelected="1">
      <selection activeCell="L11" sqref="L1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46023.62636574074</v>
      </c>
      <c r="G11" s="141"/>
      <c r="H11" s="837" t="s">
        <v>22</v>
      </c>
      <c r="J11" s="940" t="s">
        <v>23</v>
      </c>
      <c r="Q11" s="138">
        <v>0</v>
      </c>
    </row>
    <row customHeight="1" ht="22.5">
      <c r="A12" s="2162"/>
      <c r="D12" s="139"/>
      <c r="E12" s="1229" t="s">
        <v>24</v>
      </c>
      <c r="F12" s="2794">
        <v>46387.62645833333</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5240"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B972164-AA45-E2ED-1F9E-0.1F4099D7}"/>
    <hyperlink ref="H17" location="Титульный!H9" display="Как заполнить?" tooltip="Помощь по работе с полями отчётной формы" xr:uid="{FF69E63E-3BE5-DD64-59A9-0.C996AD4D}"/>
    <hyperlink ref="H39" location="Титульный!H9" display="Как заполнить?" tooltip="Помощь по работе с полями отчётной формы" xr:uid="{71F92023-FDA2-B8A7-D5BE-0.29B07E02}"/>
    <hyperlink ref="H62" location="Титульный!H9" display="Как заполнить?" tooltip="Помощь по работе с полями отчётной формы" xr:uid="{D485FC09-A908-6E39-26A7-0.C60D96F5}"/>
    <hyperlink ref="F70" r:id="rId4" xr:uid="{44480B4A-59DE-A2C5-3E0A-0.7DC10C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3A9EB-8497-242B-D115-0.2F394918}" mc:Ignorable="x14ac xr xr2 xr3">
  <sheetPr>
    <tabColor rgb="FFCCCCFF"/>
    <pageSetUpPr fitToPage="1"/>
  </sheetPr>
  <dimension ref="A1:AC29"/>
  <sheetViews>
    <sheetView topLeftCell="A1" showGridLines="0" zoomScale="90" workbookViewId="0">
      <selection activeCell="G19" sqref="G19"/>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городской округ Жигулевск(36704000)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5789-127C-1EC3-D7AD-0.588F1ED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D2704-02C7-2928-A6BE-0.5D6058F2}" mc:Ignorable="x14ac xr xr2 xr3">
  <sheetPr>
    <tabColor rgb="FFCCCCFF"/>
  </sheetPr>
  <dimension ref="A1:AR174"/>
  <sheetViews>
    <sheetView topLeftCell="A1" showGridLines="0" zoomScale="90" workbookViewId="0">
      <selection activeCell="J115" sqref="J115:J118"/>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241</v>
      </c>
      <c r="F99" s="2209" t="s">
        <v>65</v>
      </c>
      <c r="G99" s="5241" t="str">
        <f>INDEX(VD_NAME_LIST,MATCH("4189677",VD_ID_LIST,0))</f>
        <v>Подключение (технологическое присоединение) к централизованной системе водоснабжения</v>
      </c>
      <c r="H99" s="5062"/>
      <c r="I99" s="5062">
        <v>1</v>
      </c>
      <c r="J99" s="5033" t="s">
        <v>242</v>
      </c>
      <c r="K99" s="3194" t="s">
        <v>65</v>
      </c>
      <c r="L99" s="5031"/>
      <c r="M99" s="5031" t="s">
        <v>108</v>
      </c>
      <c r="N99" s="5242" t="str">
        <f>IF($Z$99="","",INDEX(TERRITORY_MR_LIST,MATCH($Z$99,TERRITORY_LIST_ID,0)))</f>
        <v>Территория 1</v>
      </c>
      <c r="O99" s="3194" t="s">
        <v>19</v>
      </c>
      <c r="P99" s="5031"/>
      <c r="Q99" s="5031" t="s">
        <v>108</v>
      </c>
      <c r="R99" s="5243" t="s">
        <v>28</v>
      </c>
      <c r="S99" s="5055" t="s">
        <v>19</v>
      </c>
      <c r="T99" s="5055"/>
      <c r="U99" s="5055" t="s">
        <v>108</v>
      </c>
      <c r="V99" s="5056"/>
      <c r="W99" s="5033"/>
      <c r="X99" s="1331"/>
      <c r="Y99" s="1331"/>
      <c r="Z99" s="1331" t="s">
        <v>97</v>
      </c>
      <c r="AA99" s="1331"/>
      <c r="AB99" s="1331" t="s">
        <v>243</v>
      </c>
      <c r="AC99" s="1331" t="s">
        <v>244</v>
      </c>
      <c r="AD99" s="1331" t="s">
        <v>245</v>
      </c>
      <c r="AE99" s="1331" t="s">
        <v>246</v>
      </c>
      <c r="AF99" s="1331" t="s">
        <v>247</v>
      </c>
      <c r="AG99" s="1331"/>
      <c r="AH99" s="1331" t="str">
        <f>IF($E$99=0,"",$E$99)</f>
        <v>Тариф на подключение (технологическое присоединение) к централизованной системе холодного водоснабжения</v>
      </c>
      <c r="AI99" s="1331" t="str">
        <f>IF($G$99=0,"",$G$99)</f>
        <v>Подключение (технологическое присоединение) к централизованной системе водоснабжения</v>
      </c>
      <c r="AJ99" s="1331" t="str">
        <f>IF($J$99=0,"",$J$99)</f>
        <v>Плата за подключение сетей водоснабжения, d менее 40 мм (открытый способ прокладки)</v>
      </c>
      <c r="AK99" s="1331" t="str">
        <f>IF($K$99="нет","без дифференциации",IF($N$99=0,"",$N$99))</f>
        <v>Территория 1</v>
      </c>
      <c r="AL99" s="1331" t="str">
        <f>IF($O$99="нет","без дифференциации",IF($R$99=0,"",$R$99))</f>
        <v>без дифференциации</v>
      </c>
      <c r="AM99" s="1331" t="str">
        <f>IF($S$99="нет","без дифференциации",IF($V$99=0,"",$V$99))</f>
        <v>без дифференциации</v>
      </c>
      <c r="AN99" s="1836">
        <f>$I$99</f>
        <v>1</v>
      </c>
      <c r="AO99" s="1331" t="str">
        <f>$I$99&amp;"."&amp;$M$99</f>
        <v>1.1</v>
      </c>
      <c r="AP99" s="1330" t="str">
        <f>$I$99&amp;"."&amp;$M$99&amp;"."&amp;$Q$99</f>
        <v>1.1.1</v>
      </c>
      <c r="AQ99" s="1330" t="str">
        <f>$I$99&amp;"."&amp;$M$99&amp;"."&amp;$Q$99&amp;"."&amp;$U$99</f>
        <v>1.1.1.1</v>
      </c>
      <c r="AR99" s="1531">
        <v>0</v>
      </c>
    </row>
    <row s="5061" customFormat="1" customHeight="1" ht="17.25">
      <c r="A100" s="385"/>
      <c r="C100" s="384"/>
      <c r="D100" s="2199"/>
      <c r="E100" s="2207"/>
      <c r="F100" s="2210"/>
      <c r="G100" s="5241"/>
      <c r="H100" s="5062"/>
      <c r="I100" s="5062"/>
      <c r="J100" s="5033"/>
      <c r="K100" s="5052"/>
      <c r="L100" s="5031"/>
      <c r="M100" s="5031"/>
      <c r="N100" s="5242" t="str">
        <f>IF($Z$99="","",INDEX(TERRITORY_MR_LIST,MATCH($Z$99,TERRITORY_LIST_ID,0)))</f>
        <v>Территория 1</v>
      </c>
      <c r="O100" s="5052"/>
      <c r="P100" s="5031"/>
      <c r="Q100" s="5031"/>
      <c r="R100" s="5243" t="s">
        <v>28</v>
      </c>
      <c r="S100" s="5055"/>
      <c r="T100" s="5057"/>
      <c r="U100" s="5058"/>
      <c r="V100" s="5058"/>
      <c r="W100" s="503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5244"/>
      <c r="H101" s="5210"/>
      <c r="I101" s="5210"/>
      <c r="J101" s="5042"/>
      <c r="K101" s="5052"/>
      <c r="L101" s="5210"/>
      <c r="M101" s="5210"/>
      <c r="N101" s="5245" t="str">
        <f>IF($Z$99="","",INDEX(TERRITORY_MR_LIST,MATCH($Z$99,TERRITORY_LIST_ID,0)))</f>
        <v>Территория 1</v>
      </c>
      <c r="O101" s="3003"/>
      <c r="P101" s="5246"/>
      <c r="Q101" s="5247"/>
      <c r="R101" s="5248" t="s">
        <v>248</v>
      </c>
      <c r="S101" s="5249"/>
      <c r="T101" s="5250"/>
      <c r="U101" s="5251"/>
      <c r="V101" s="5252"/>
      <c r="W101" s="525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5244"/>
      <c r="H102" s="5210"/>
      <c r="I102" s="5210"/>
      <c r="J102" s="5042"/>
      <c r="K102" s="3003"/>
      <c r="L102" s="5254"/>
      <c r="M102" s="5255"/>
      <c r="N102" s="5256" t="s">
        <v>249</v>
      </c>
      <c r="O102" s="5257"/>
      <c r="P102" s="5258"/>
      <c r="Q102" s="5259"/>
      <c r="R102" s="5260"/>
      <c r="S102" s="5261"/>
      <c r="T102" s="5262"/>
      <c r="U102" s="5263"/>
      <c r="V102" s="5264"/>
      <c r="W102" s="5265"/>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customHeight="1" ht="17.25">
      <c r="A103" s="1904"/>
      <c r="B103" s="5061"/>
      <c r="C103" s="1906"/>
      <c r="D103" s="1894"/>
      <c r="E103" s="1911"/>
      <c r="F103" s="1848"/>
      <c r="G103" s="1912"/>
      <c r="H103" s="2593" t="s">
        <v>250</v>
      </c>
      <c r="I103" s="2593" t="s">
        <v>109</v>
      </c>
      <c r="J103" s="2565" t="s">
        <v>251</v>
      </c>
      <c r="K103" s="2249" t="s">
        <v>65</v>
      </c>
      <c r="L103" s="2172"/>
      <c r="M103" s="2172" t="s">
        <v>108</v>
      </c>
      <c r="N103" s="2568" t="str">
        <f>IF(Z103="","",INDEX(TERRITORY_MR_LIST,MATCH(Z103,TERRITORY_LIST_ID,0)))</f>
        <v>Территория 1</v>
      </c>
      <c r="O103" s="2249" t="s">
        <v>19</v>
      </c>
      <c r="P103" s="2172"/>
      <c r="Q103" s="2172" t="s">
        <v>108</v>
      </c>
      <c r="R103" s="5266" t="s">
        <v>28</v>
      </c>
      <c r="S103" s="2470" t="s">
        <v>19</v>
      </c>
      <c r="T103" s="1866"/>
      <c r="U103" s="1866" t="s">
        <v>108</v>
      </c>
      <c r="V103" s="1498"/>
      <c r="W103" s="2565"/>
      <c r="X103" s="5061"/>
      <c r="Y103" s="1331"/>
      <c r="Z103" s="1331" t="s">
        <v>97</v>
      </c>
      <c r="AA103" s="1331"/>
      <c r="AB103" s="1331"/>
      <c r="AC103" s="3632" t="s">
        <v>244</v>
      </c>
      <c r="AD103" s="1331" t="s">
        <v>252</v>
      </c>
      <c r="AE103" s="1331" t="s">
        <v>253</v>
      </c>
      <c r="AF103" s="1331" t="s">
        <v>254</v>
      </c>
      <c r="AG103" s="1331" t="s">
        <v>255</v>
      </c>
      <c r="AH103" s="1331" t="str">
        <f>IF($E$99=0,"",$E$99)</f>
        <v>Тариф на подключение (технологическое присоединение) к централизованной системе холодного водоснабжения</v>
      </c>
      <c r="AI103" s="1331" t="str">
        <f>IF($G$99=0,"",$G$99)</f>
        <v>Подключение (технологическое присоединение) к централизованной системе водоснабжения</v>
      </c>
      <c r="AJ103" s="1331" t="str">
        <f>IF($J$103=0,"",$J$103)</f>
        <v>Плата за подключение сетей водоснабжения, d 41-70 мм (открытый способ прокладки)</v>
      </c>
      <c r="AK103" s="1331" t="str">
        <f>IF($K$103="нет","без дифференциации",IF($N$103=0,"",$N$103))</f>
        <v>Территория 1</v>
      </c>
      <c r="AL103" s="1908" t="str">
        <f>IF($O$103="нет","без дифференциации",IF($R$103=0,"",$R$103))</f>
        <v>без дифференциации</v>
      </c>
      <c r="AM103" s="1908"/>
      <c r="AN103" s="1331" t="str">
        <f>$I$103</f>
        <v>2</v>
      </c>
      <c r="AO103" s="1331" t="str">
        <f>$I$103&amp;"."&amp;$M$103</f>
        <v>2.1</v>
      </c>
      <c r="AP103" s="1331" t="str">
        <f>$I$103&amp;"."&amp;$M$103&amp;"."&amp;$Q$103</f>
        <v>2.1.1</v>
      </c>
      <c r="AQ103" s="1331"/>
      <c r="AR103" s="5061"/>
    </row>
    <row customHeight="1" ht="17.25">
      <c r="A104" s="1904"/>
      <c r="B104" s="5061"/>
      <c r="C104" s="1909"/>
      <c r="D104" s="1894"/>
      <c r="E104" s="1911"/>
      <c r="F104" s="1848"/>
      <c r="G104" s="1912"/>
      <c r="H104" s="2593"/>
      <c r="I104" s="2593"/>
      <c r="J104" s="2565"/>
      <c r="K104" s="2250"/>
      <c r="L104" s="2172"/>
      <c r="M104" s="2172"/>
      <c r="N104" s="2568"/>
      <c r="O104" s="2250"/>
      <c r="P104" s="2172"/>
      <c r="Q104" s="2172"/>
      <c r="R104" s="5266" t="s">
        <v>28</v>
      </c>
      <c r="S104" s="2470"/>
      <c r="T104" s="1499"/>
      <c r="U104" s="1500"/>
      <c r="V104" s="1500"/>
      <c r="W104" s="2565"/>
      <c r="X104" s="5061"/>
      <c r="Y104" s="1323"/>
      <c r="Z104" s="1323"/>
      <c r="AA104" s="1323"/>
      <c r="AB104" s="1323"/>
      <c r="AC104" s="1323"/>
      <c r="AD104" s="1323"/>
      <c r="AE104" s="1323"/>
      <c r="AF104" s="1323"/>
      <c r="AG104" s="1323"/>
      <c r="AH104" s="1323"/>
      <c r="AI104" s="1323"/>
      <c r="AJ104" s="1323"/>
      <c r="AK104" s="1323"/>
      <c r="AL104" s="5061"/>
      <c r="AM104" s="5061"/>
      <c r="AN104" s="5061"/>
      <c r="AO104" s="5061"/>
      <c r="AP104" s="5061"/>
      <c r="AQ104" s="5061"/>
      <c r="AR104" s="5061"/>
    </row>
    <row customHeight="1" ht="17.25">
      <c r="A105" s="1904"/>
      <c r="B105" s="5061"/>
      <c r="C105" s="1909"/>
      <c r="D105" s="1894"/>
      <c r="E105" s="1911"/>
      <c r="F105" s="1848"/>
      <c r="G105" s="1912"/>
      <c r="H105" s="2567"/>
      <c r="I105" s="2567"/>
      <c r="J105" s="2597"/>
      <c r="K105" s="2250"/>
      <c r="L105" s="2567"/>
      <c r="M105" s="2567"/>
      <c r="N105" s="2569"/>
      <c r="O105" s="2176"/>
      <c r="P105" s="381"/>
      <c r="Q105" s="382"/>
      <c r="R105" s="382" t="s">
        <v>248</v>
      </c>
      <c r="S105" s="1910"/>
      <c r="T105" s="1910"/>
      <c r="U105" s="1910"/>
      <c r="V105" s="1910"/>
      <c r="W105" s="1497"/>
      <c r="X105" s="5061"/>
      <c r="Y105" s="1323"/>
      <c r="Z105" s="1323"/>
      <c r="AA105" s="1323"/>
      <c r="AB105" s="1323"/>
      <c r="AC105" s="1323"/>
      <c r="AD105" s="1323"/>
      <c r="AE105" s="1323"/>
      <c r="AF105" s="1323"/>
      <c r="AG105" s="1323"/>
      <c r="AH105" s="1323"/>
      <c r="AI105" s="1323"/>
      <c r="AJ105" s="1323"/>
      <c r="AK105" s="1323"/>
      <c r="AL105" s="5061"/>
      <c r="AM105" s="5061"/>
      <c r="AN105" s="5061"/>
      <c r="AO105" s="5061"/>
      <c r="AP105" s="5061"/>
      <c r="AQ105" s="5061"/>
      <c r="AR105" s="5061"/>
    </row>
    <row customHeight="1" ht="17.25">
      <c r="A106" s="1904"/>
      <c r="B106" s="5061"/>
      <c r="C106" s="1909"/>
      <c r="D106" s="1894"/>
      <c r="E106" s="1911"/>
      <c r="F106" s="1848"/>
      <c r="G106" s="1912"/>
      <c r="H106" s="2567"/>
      <c r="I106" s="2567"/>
      <c r="J106" s="2597"/>
      <c r="K106" s="2176"/>
      <c r="L106" s="381"/>
      <c r="M106" s="382"/>
      <c r="N106" s="382" t="s">
        <v>249</v>
      </c>
      <c r="O106" s="382"/>
      <c r="P106" s="382"/>
      <c r="Q106" s="382"/>
      <c r="R106" s="382"/>
      <c r="S106" s="1910"/>
      <c r="T106" s="1910"/>
      <c r="U106" s="1910"/>
      <c r="V106" s="1910"/>
      <c r="W106" s="383"/>
      <c r="X106" s="5061"/>
      <c r="Y106" s="1323"/>
      <c r="Z106" s="1323"/>
      <c r="AA106" s="1323"/>
      <c r="AB106" s="1323"/>
      <c r="AC106" s="1323"/>
      <c r="AD106" s="1323"/>
      <c r="AE106" s="1323"/>
      <c r="AF106" s="1323"/>
      <c r="AG106" s="1323"/>
      <c r="AH106" s="1323"/>
      <c r="AI106" s="1323"/>
      <c r="AJ106" s="1323"/>
      <c r="AK106" s="1323"/>
      <c r="AL106" s="5061"/>
      <c r="AM106" s="5061"/>
      <c r="AN106" s="5061"/>
      <c r="AO106" s="5061"/>
      <c r="AP106" s="5061"/>
      <c r="AQ106" s="5061"/>
      <c r="AR106" s="5061"/>
    </row>
    <row customHeight="1" ht="17.25">
      <c r="A107" s="1904"/>
      <c r="B107" s="5061"/>
      <c r="C107" s="1906"/>
      <c r="D107" s="1894"/>
      <c r="E107" s="1911"/>
      <c r="F107" s="1848"/>
      <c r="G107" s="1912"/>
      <c r="H107" s="2593" t="s">
        <v>250</v>
      </c>
      <c r="I107" s="2593" t="s">
        <v>89</v>
      </c>
      <c r="J107" s="2565" t="s">
        <v>256</v>
      </c>
      <c r="K107" s="2249" t="s">
        <v>65</v>
      </c>
      <c r="L107" s="2172"/>
      <c r="M107" s="2172" t="s">
        <v>108</v>
      </c>
      <c r="N107" s="2568" t="str">
        <f>IF(Z107="","",INDEX(TERRITORY_MR_LIST,MATCH(Z107,TERRITORY_LIST_ID,0)))</f>
        <v>Территория 1</v>
      </c>
      <c r="O107" s="2249" t="s">
        <v>19</v>
      </c>
      <c r="P107" s="2172"/>
      <c r="Q107" s="2172" t="s">
        <v>108</v>
      </c>
      <c r="R107" s="5266" t="s">
        <v>28</v>
      </c>
      <c r="S107" s="2470" t="s">
        <v>19</v>
      </c>
      <c r="T107" s="1866"/>
      <c r="U107" s="1866" t="s">
        <v>108</v>
      </c>
      <c r="V107" s="1498"/>
      <c r="W107" s="2565"/>
      <c r="X107" s="5061"/>
      <c r="Y107" s="1331"/>
      <c r="Z107" s="1331" t="s">
        <v>97</v>
      </c>
      <c r="AA107" s="1331"/>
      <c r="AB107" s="1331"/>
      <c r="AC107" s="3632" t="s">
        <v>244</v>
      </c>
      <c r="AD107" s="1331" t="s">
        <v>257</v>
      </c>
      <c r="AE107" s="1331" t="s">
        <v>258</v>
      </c>
      <c r="AF107" s="1331" t="s">
        <v>259</v>
      </c>
      <c r="AG107" s="1331" t="s">
        <v>260</v>
      </c>
      <c r="AH107" s="1331" t="str">
        <f>IF($E$99=0,"",$E$99)</f>
        <v>Тариф на подключение (технологическое присоединение) к централизованной системе холодного водоснабжения</v>
      </c>
      <c r="AI107" s="1331" t="str">
        <f>IF($G$99=0,"",$G$99)</f>
        <v>Подключение (технологическое присоединение) к централизованной системе водоснабжения</v>
      </c>
      <c r="AJ107" s="1331" t="str">
        <f>IF($J$107=0,"",$J$107)</f>
        <v>Плата за подключение сетей водоснабжения, d 71-100 мм (открытый способ прокладки)</v>
      </c>
      <c r="AK107" s="1331" t="str">
        <f>IF($K$107="нет","без дифференциации",IF($N$107=0,"",$N$107))</f>
        <v>Территория 1</v>
      </c>
      <c r="AL107" s="1908" t="str">
        <f>IF($O$107="нет","без дифференциации",IF($R$107=0,"",$R$107))</f>
        <v>без дифференциации</v>
      </c>
      <c r="AM107" s="1908"/>
      <c r="AN107" s="1331" t="str">
        <f>$I$107</f>
        <v>3</v>
      </c>
      <c r="AO107" s="1331" t="str">
        <f>$I$107&amp;"."&amp;$M$107</f>
        <v>3.1</v>
      </c>
      <c r="AP107" s="1331" t="str">
        <f>$I$107&amp;"."&amp;$M$107&amp;"."&amp;$Q$107</f>
        <v>3.1.1</v>
      </c>
      <c r="AQ107" s="1331"/>
      <c r="AR107" s="5061"/>
    </row>
    <row customHeight="1" ht="17.25">
      <c r="A108" s="1904"/>
      <c r="B108" s="5061"/>
      <c r="C108" s="1909"/>
      <c r="D108" s="1894"/>
      <c r="E108" s="1911"/>
      <c r="F108" s="1848"/>
      <c r="G108" s="1912"/>
      <c r="H108" s="2593"/>
      <c r="I108" s="2593"/>
      <c r="J108" s="2565"/>
      <c r="K108" s="2250"/>
      <c r="L108" s="2172"/>
      <c r="M108" s="2172"/>
      <c r="N108" s="2568"/>
      <c r="O108" s="2250"/>
      <c r="P108" s="2172"/>
      <c r="Q108" s="2172"/>
      <c r="R108" s="5266" t="s">
        <v>28</v>
      </c>
      <c r="S108" s="2470"/>
      <c r="T108" s="1499"/>
      <c r="U108" s="1500"/>
      <c r="V108" s="1500"/>
      <c r="W108" s="2565"/>
      <c r="X108" s="5061"/>
      <c r="Y108" s="1323"/>
      <c r="Z108" s="1323"/>
      <c r="AA108" s="1323"/>
      <c r="AB108" s="1323"/>
      <c r="AC108" s="1323"/>
      <c r="AD108" s="1323"/>
      <c r="AE108" s="1323"/>
      <c r="AF108" s="1323"/>
      <c r="AG108" s="1323"/>
      <c r="AH108" s="1323"/>
      <c r="AI108" s="1323"/>
      <c r="AJ108" s="1323"/>
      <c r="AK108" s="1323"/>
      <c r="AL108" s="5061"/>
      <c r="AM108" s="5061"/>
      <c r="AN108" s="5061"/>
      <c r="AO108" s="5061"/>
      <c r="AP108" s="5061"/>
      <c r="AQ108" s="5061"/>
      <c r="AR108" s="5061"/>
    </row>
    <row customHeight="1" ht="17.25">
      <c r="A109" s="1904"/>
      <c r="B109" s="5061"/>
      <c r="C109" s="1909"/>
      <c r="D109" s="1894"/>
      <c r="E109" s="1911"/>
      <c r="F109" s="1848"/>
      <c r="G109" s="1912"/>
      <c r="H109" s="2567"/>
      <c r="I109" s="2567"/>
      <c r="J109" s="2597"/>
      <c r="K109" s="2250"/>
      <c r="L109" s="2567"/>
      <c r="M109" s="2567"/>
      <c r="N109" s="2569"/>
      <c r="O109" s="2176"/>
      <c r="P109" s="381"/>
      <c r="Q109" s="382"/>
      <c r="R109" s="382" t="s">
        <v>248</v>
      </c>
      <c r="S109" s="1910"/>
      <c r="T109" s="1910"/>
      <c r="U109" s="1910"/>
      <c r="V109" s="1910"/>
      <c r="W109" s="1497"/>
      <c r="X109" s="5061"/>
      <c r="Y109" s="1323"/>
      <c r="Z109" s="1323"/>
      <c r="AA109" s="1323"/>
      <c r="AB109" s="1323"/>
      <c r="AC109" s="1323"/>
      <c r="AD109" s="1323"/>
      <c r="AE109" s="1323"/>
      <c r="AF109" s="1323"/>
      <c r="AG109" s="1323"/>
      <c r="AH109" s="1323"/>
      <c r="AI109" s="1323"/>
      <c r="AJ109" s="1323"/>
      <c r="AK109" s="1323"/>
      <c r="AL109" s="5061"/>
      <c r="AM109" s="5061"/>
      <c r="AN109" s="5061"/>
      <c r="AO109" s="5061"/>
      <c r="AP109" s="5061"/>
      <c r="AQ109" s="5061"/>
      <c r="AR109" s="5061"/>
    </row>
    <row customHeight="1" ht="17.25">
      <c r="A110" s="1904"/>
      <c r="B110" s="5061"/>
      <c r="C110" s="1909"/>
      <c r="D110" s="1894"/>
      <c r="E110" s="1911"/>
      <c r="F110" s="1848"/>
      <c r="G110" s="1912"/>
      <c r="H110" s="2567"/>
      <c r="I110" s="2567"/>
      <c r="J110" s="2597"/>
      <c r="K110" s="2176"/>
      <c r="L110" s="381"/>
      <c r="M110" s="382"/>
      <c r="N110" s="382" t="s">
        <v>249</v>
      </c>
      <c r="O110" s="382"/>
      <c r="P110" s="382"/>
      <c r="Q110" s="382"/>
      <c r="R110" s="382"/>
      <c r="S110" s="1910"/>
      <c r="T110" s="1910"/>
      <c r="U110" s="1910"/>
      <c r="V110" s="1910"/>
      <c r="W110" s="383"/>
      <c r="X110" s="5061"/>
      <c r="Y110" s="1323"/>
      <c r="Z110" s="1323"/>
      <c r="AA110" s="1323"/>
      <c r="AB110" s="1323"/>
      <c r="AC110" s="1323"/>
      <c r="AD110" s="1323"/>
      <c r="AE110" s="1323"/>
      <c r="AF110" s="1323"/>
      <c r="AG110" s="1323"/>
      <c r="AH110" s="1323"/>
      <c r="AI110" s="1323"/>
      <c r="AJ110" s="1323"/>
      <c r="AK110" s="1323"/>
      <c r="AL110" s="5061"/>
      <c r="AM110" s="5061"/>
      <c r="AN110" s="5061"/>
      <c r="AO110" s="5061"/>
      <c r="AP110" s="5061"/>
      <c r="AQ110" s="5061"/>
      <c r="AR110" s="5061"/>
    </row>
    <row customHeight="1" ht="17.25">
      <c r="A111" s="1904"/>
      <c r="B111" s="5061"/>
      <c r="C111" s="1906"/>
      <c r="D111" s="1894"/>
      <c r="E111" s="1911"/>
      <c r="F111" s="1848"/>
      <c r="G111" s="1912"/>
      <c r="H111" s="2593" t="s">
        <v>250</v>
      </c>
      <c r="I111" s="2593" t="s">
        <v>90</v>
      </c>
      <c r="J111" s="2565" t="s">
        <v>261</v>
      </c>
      <c r="K111" s="2249" t="s">
        <v>65</v>
      </c>
      <c r="L111" s="2172"/>
      <c r="M111" s="2172" t="s">
        <v>108</v>
      </c>
      <c r="N111" s="2568" t="str">
        <f>IF(Z111="","",INDEX(TERRITORY_MR_LIST,MATCH(Z111,TERRITORY_LIST_ID,0)))</f>
        <v>Территория 1</v>
      </c>
      <c r="O111" s="2249" t="s">
        <v>19</v>
      </c>
      <c r="P111" s="2172"/>
      <c r="Q111" s="2172" t="s">
        <v>108</v>
      </c>
      <c r="R111" s="5266" t="s">
        <v>28</v>
      </c>
      <c r="S111" s="2470" t="s">
        <v>19</v>
      </c>
      <c r="T111" s="1866"/>
      <c r="U111" s="1866" t="s">
        <v>108</v>
      </c>
      <c r="V111" s="1498"/>
      <c r="W111" s="2565"/>
      <c r="X111" s="5061"/>
      <c r="Y111" s="1331"/>
      <c r="Z111" s="1331" t="s">
        <v>97</v>
      </c>
      <c r="AA111" s="1331"/>
      <c r="AB111" s="1331"/>
      <c r="AC111" s="3632" t="s">
        <v>244</v>
      </c>
      <c r="AD111" s="1331" t="s">
        <v>262</v>
      </c>
      <c r="AE111" s="1331" t="s">
        <v>263</v>
      </c>
      <c r="AF111" s="1331" t="s">
        <v>264</v>
      </c>
      <c r="AG111" s="1331" t="s">
        <v>265</v>
      </c>
      <c r="AH111" s="1331" t="str">
        <f>IF($E$99=0,"",$E$99)</f>
        <v>Тариф на подключение (технологическое присоединение) к централизованной системе холодного водоснабжения</v>
      </c>
      <c r="AI111" s="1331" t="str">
        <f>IF($G$99=0,"",$G$99)</f>
        <v>Подключение (технологическое присоединение) к централизованной системе водоснабжения</v>
      </c>
      <c r="AJ111" s="1331" t="str">
        <f>IF($J$111=0,"",$J$111)</f>
        <v>Плата за подключение сетей водоснабжения, d 101-150 мм (открытый способ прокладки)</v>
      </c>
      <c r="AK111" s="1331" t="str">
        <f>IF($K$111="нет","без дифференциации",IF($N$111=0,"",$N$111))</f>
        <v>Территория 1</v>
      </c>
      <c r="AL111" s="1908" t="str">
        <f>IF($O$111="нет","без дифференциации",IF($R$111=0,"",$R$111))</f>
        <v>без дифференциации</v>
      </c>
      <c r="AM111" s="1908"/>
      <c r="AN111" s="1331" t="str">
        <f>$I$111</f>
        <v>4</v>
      </c>
      <c r="AO111" s="1331" t="str">
        <f>$I$111&amp;"."&amp;$M$111</f>
        <v>4.1</v>
      </c>
      <c r="AP111" s="1331" t="str">
        <f>$I$111&amp;"."&amp;$M$111&amp;"."&amp;$Q$111</f>
        <v>4.1.1</v>
      </c>
      <c r="AQ111" s="1331"/>
      <c r="AR111" s="5061"/>
    </row>
    <row customHeight="1" ht="17.25">
      <c r="A112" s="1904"/>
      <c r="B112" s="5061"/>
      <c r="C112" s="1909"/>
      <c r="D112" s="1894"/>
      <c r="E112" s="1911"/>
      <c r="F112" s="1848"/>
      <c r="G112" s="1912"/>
      <c r="H112" s="2593"/>
      <c r="I112" s="2593"/>
      <c r="J112" s="2565"/>
      <c r="K112" s="2250"/>
      <c r="L112" s="2172"/>
      <c r="M112" s="2172"/>
      <c r="N112" s="2568"/>
      <c r="O112" s="2250"/>
      <c r="P112" s="2172"/>
      <c r="Q112" s="2172"/>
      <c r="R112" s="5266" t="s">
        <v>28</v>
      </c>
      <c r="S112" s="2470"/>
      <c r="T112" s="1499"/>
      <c r="U112" s="1500"/>
      <c r="V112" s="1500"/>
      <c r="W112" s="2565"/>
      <c r="X112" s="5061"/>
      <c r="Y112" s="1323"/>
      <c r="Z112" s="1323"/>
      <c r="AA112" s="1323"/>
      <c r="AB112" s="1323"/>
      <c r="AC112" s="1323"/>
      <c r="AD112" s="1323"/>
      <c r="AE112" s="1323"/>
      <c r="AF112" s="1323"/>
      <c r="AG112" s="1323"/>
      <c r="AH112" s="1323"/>
      <c r="AI112" s="1323"/>
      <c r="AJ112" s="1323"/>
      <c r="AK112" s="1323"/>
      <c r="AL112" s="5061"/>
      <c r="AM112" s="5061"/>
      <c r="AN112" s="5061"/>
      <c r="AO112" s="5061"/>
      <c r="AP112" s="5061"/>
      <c r="AQ112" s="5061"/>
      <c r="AR112" s="5061"/>
    </row>
    <row customHeight="1" ht="17.25">
      <c r="A113" s="1904"/>
      <c r="B113" s="5061"/>
      <c r="C113" s="1909"/>
      <c r="D113" s="1894"/>
      <c r="E113" s="1911"/>
      <c r="F113" s="1848"/>
      <c r="G113" s="1912"/>
      <c r="H113" s="2567"/>
      <c r="I113" s="2567"/>
      <c r="J113" s="2597"/>
      <c r="K113" s="2250"/>
      <c r="L113" s="2567"/>
      <c r="M113" s="2567"/>
      <c r="N113" s="2569"/>
      <c r="O113" s="2176"/>
      <c r="P113" s="381"/>
      <c r="Q113" s="382"/>
      <c r="R113" s="382" t="s">
        <v>248</v>
      </c>
      <c r="S113" s="1910"/>
      <c r="T113" s="1910"/>
      <c r="U113" s="1910"/>
      <c r="V113" s="1910"/>
      <c r="W113" s="1497"/>
      <c r="X113" s="5061"/>
      <c r="Y113" s="1323"/>
      <c r="Z113" s="1323"/>
      <c r="AA113" s="1323"/>
      <c r="AB113" s="1323"/>
      <c r="AC113" s="1323"/>
      <c r="AD113" s="1323"/>
      <c r="AE113" s="1323"/>
      <c r="AF113" s="1323"/>
      <c r="AG113" s="1323"/>
      <c r="AH113" s="1323"/>
      <c r="AI113" s="1323"/>
      <c r="AJ113" s="1323"/>
      <c r="AK113" s="1323"/>
      <c r="AL113" s="5061"/>
      <c r="AM113" s="5061"/>
      <c r="AN113" s="5061"/>
      <c r="AO113" s="5061"/>
      <c r="AP113" s="5061"/>
      <c r="AQ113" s="5061"/>
      <c r="AR113" s="5061"/>
    </row>
    <row customHeight="1" ht="17.25">
      <c r="A114" s="1904"/>
      <c r="B114" s="5061"/>
      <c r="C114" s="1909"/>
      <c r="D114" s="1894"/>
      <c r="E114" s="1911"/>
      <c r="F114" s="1848"/>
      <c r="G114" s="1912"/>
      <c r="H114" s="2567"/>
      <c r="I114" s="2567"/>
      <c r="J114" s="2597"/>
      <c r="K114" s="2176"/>
      <c r="L114" s="381"/>
      <c r="M114" s="382"/>
      <c r="N114" s="382" t="s">
        <v>249</v>
      </c>
      <c r="O114" s="382"/>
      <c r="P114" s="382"/>
      <c r="Q114" s="382"/>
      <c r="R114" s="382"/>
      <c r="S114" s="1910"/>
      <c r="T114" s="1910"/>
      <c r="U114" s="1910"/>
      <c r="V114" s="1910"/>
      <c r="W114" s="383"/>
      <c r="X114" s="5061"/>
      <c r="Y114" s="1323"/>
      <c r="Z114" s="1323"/>
      <c r="AA114" s="1323"/>
      <c r="AB114" s="1323"/>
      <c r="AC114" s="1323"/>
      <c r="AD114" s="1323"/>
      <c r="AE114" s="1323"/>
      <c r="AF114" s="1323"/>
      <c r="AG114" s="1323"/>
      <c r="AH114" s="1323"/>
      <c r="AI114" s="1323"/>
      <c r="AJ114" s="1323"/>
      <c r="AK114" s="1323"/>
      <c r="AL114" s="5061"/>
      <c r="AM114" s="5061"/>
      <c r="AN114" s="5061"/>
      <c r="AO114" s="5061"/>
      <c r="AP114" s="5061"/>
      <c r="AQ114" s="5061"/>
      <c r="AR114" s="5061"/>
    </row>
    <row customHeight="1" ht="17.25">
      <c r="A115" s="1904"/>
      <c r="B115" s="5061"/>
      <c r="C115" s="1906"/>
      <c r="D115" s="1894"/>
      <c r="E115" s="1911"/>
      <c r="F115" s="1848"/>
      <c r="G115" s="1912"/>
      <c r="H115" s="2593" t="s">
        <v>250</v>
      </c>
      <c r="I115" s="2593" t="s">
        <v>110</v>
      </c>
      <c r="J115" s="2565" t="s">
        <v>266</v>
      </c>
      <c r="K115" s="2249" t="s">
        <v>65</v>
      </c>
      <c r="L115" s="2172"/>
      <c r="M115" s="2172" t="s">
        <v>108</v>
      </c>
      <c r="N115" s="2568" t="str">
        <f>IF(Z115="","",INDEX(TERRITORY_MR_LIST,MATCH(Z115,TERRITORY_LIST_ID,0)))</f>
        <v>Территория 1</v>
      </c>
      <c r="O115" s="2249" t="s">
        <v>19</v>
      </c>
      <c r="P115" s="2172"/>
      <c r="Q115" s="2172" t="s">
        <v>108</v>
      </c>
      <c r="R115" s="5266" t="s">
        <v>28</v>
      </c>
      <c r="S115" s="2470" t="s">
        <v>19</v>
      </c>
      <c r="T115" s="1866"/>
      <c r="U115" s="1866" t="s">
        <v>108</v>
      </c>
      <c r="V115" s="1498"/>
      <c r="W115" s="2565"/>
      <c r="X115" s="5061"/>
      <c r="Y115" s="1331"/>
      <c r="Z115" s="1331" t="s">
        <v>97</v>
      </c>
      <c r="AA115" s="1331"/>
      <c r="AB115" s="1331"/>
      <c r="AC115" s="3632" t="s">
        <v>244</v>
      </c>
      <c r="AD115" s="1331" t="s">
        <v>267</v>
      </c>
      <c r="AE115" s="1331" t="s">
        <v>268</v>
      </c>
      <c r="AF115" s="1331" t="s">
        <v>269</v>
      </c>
      <c r="AG115" s="1331" t="s">
        <v>270</v>
      </c>
      <c r="AH115" s="1331" t="str">
        <f>IF($E$99=0,"",$E$99)</f>
        <v>Тариф на подключение (технологическое присоединение) к централизованной системе холодного водоснабжения</v>
      </c>
      <c r="AI115" s="1331" t="str">
        <f>IF($G$99=0,"",$G$99)</f>
        <v>Подключение (технологическое присоединение) к централизованной системе водоснабжения</v>
      </c>
      <c r="AJ115" s="1331" t="str">
        <f>IF($J$115=0,"",$J$115)</f>
        <v>Плата за подключение сетей водоснабжения, d менее 40 мм (закрытый способ прокладки, ГНБ)</v>
      </c>
      <c r="AK115" s="1331" t="str">
        <f>IF($K$115="нет","без дифференциации",IF($N$115=0,"",$N$115))</f>
        <v>Территория 1</v>
      </c>
      <c r="AL115" s="1908" t="str">
        <f>IF($O$115="нет","без дифференциации",IF($R$115=0,"",$R$115))</f>
        <v>без дифференциации</v>
      </c>
      <c r="AM115" s="1908"/>
      <c r="AN115" s="1331" t="str">
        <f>$I$115</f>
        <v>5</v>
      </c>
      <c r="AO115" s="1331" t="str">
        <f>$I$115&amp;"."&amp;$M$115</f>
        <v>5.1</v>
      </c>
      <c r="AP115" s="1331" t="str">
        <f>$I$115&amp;"."&amp;$M$115&amp;"."&amp;$Q$115</f>
        <v>5.1.1</v>
      </c>
      <c r="AQ115" s="1331"/>
      <c r="AR115" s="5061"/>
    </row>
    <row customHeight="1" ht="17.25">
      <c r="A116" s="1904"/>
      <c r="B116" s="5061"/>
      <c r="C116" s="1909"/>
      <c r="D116" s="1894"/>
      <c r="E116" s="1911"/>
      <c r="F116" s="1848"/>
      <c r="G116" s="1912"/>
      <c r="H116" s="2593"/>
      <c r="I116" s="2593"/>
      <c r="J116" s="2565"/>
      <c r="K116" s="2250"/>
      <c r="L116" s="2172"/>
      <c r="M116" s="2172"/>
      <c r="N116" s="2568"/>
      <c r="O116" s="2250"/>
      <c r="P116" s="2172"/>
      <c r="Q116" s="2172"/>
      <c r="R116" s="5266" t="s">
        <v>28</v>
      </c>
      <c r="S116" s="2470"/>
      <c r="T116" s="1499"/>
      <c r="U116" s="1500"/>
      <c r="V116" s="1500"/>
      <c r="W116" s="2565"/>
      <c r="X116" s="5061"/>
      <c r="Y116" s="1323"/>
      <c r="Z116" s="1323"/>
      <c r="AA116" s="1323"/>
      <c r="AB116" s="1323"/>
      <c r="AC116" s="1323"/>
      <c r="AD116" s="1323"/>
      <c r="AE116" s="1323"/>
      <c r="AF116" s="1323"/>
      <c r="AG116" s="1323"/>
      <c r="AH116" s="1323"/>
      <c r="AI116" s="1323"/>
      <c r="AJ116" s="1323"/>
      <c r="AK116" s="1323"/>
      <c r="AL116" s="5061"/>
      <c r="AM116" s="5061"/>
      <c r="AN116" s="5061"/>
      <c r="AO116" s="5061"/>
      <c r="AP116" s="5061"/>
      <c r="AQ116" s="5061"/>
      <c r="AR116" s="5061"/>
    </row>
    <row customHeight="1" ht="17.25">
      <c r="A117" s="1904"/>
      <c r="B117" s="5061"/>
      <c r="C117" s="1909"/>
      <c r="D117" s="1894"/>
      <c r="E117" s="1911"/>
      <c r="F117" s="1848"/>
      <c r="G117" s="1912"/>
      <c r="H117" s="2567"/>
      <c r="I117" s="2567"/>
      <c r="J117" s="2597"/>
      <c r="K117" s="2250"/>
      <c r="L117" s="2567"/>
      <c r="M117" s="2567"/>
      <c r="N117" s="2569"/>
      <c r="O117" s="2176"/>
      <c r="P117" s="381"/>
      <c r="Q117" s="382"/>
      <c r="R117" s="382" t="s">
        <v>248</v>
      </c>
      <c r="S117" s="1910"/>
      <c r="T117" s="1910"/>
      <c r="U117" s="1910"/>
      <c r="V117" s="1910"/>
      <c r="W117" s="1497"/>
      <c r="X117" s="5061"/>
      <c r="Y117" s="1323"/>
      <c r="Z117" s="1323"/>
      <c r="AA117" s="1323"/>
      <c r="AB117" s="1323"/>
      <c r="AC117" s="1323"/>
      <c r="AD117" s="1323"/>
      <c r="AE117" s="1323"/>
      <c r="AF117" s="1323"/>
      <c r="AG117" s="1323"/>
      <c r="AH117" s="1323"/>
      <c r="AI117" s="1323"/>
      <c r="AJ117" s="1323"/>
      <c r="AK117" s="1323"/>
      <c r="AL117" s="5061"/>
      <c r="AM117" s="5061"/>
      <c r="AN117" s="5061"/>
      <c r="AO117" s="5061"/>
      <c r="AP117" s="5061"/>
      <c r="AQ117" s="5061"/>
      <c r="AR117" s="5061"/>
    </row>
    <row customHeight="1" ht="17.25">
      <c r="A118" s="1904"/>
      <c r="B118" s="5061"/>
      <c r="C118" s="1909"/>
      <c r="D118" s="1894"/>
      <c r="E118" s="1911"/>
      <c r="F118" s="1848"/>
      <c r="G118" s="1912"/>
      <c r="H118" s="2567"/>
      <c r="I118" s="2567"/>
      <c r="J118" s="2597"/>
      <c r="K118" s="2176"/>
      <c r="L118" s="381"/>
      <c r="M118" s="382"/>
      <c r="N118" s="382" t="s">
        <v>249</v>
      </c>
      <c r="O118" s="382"/>
      <c r="P118" s="382"/>
      <c r="Q118" s="382"/>
      <c r="R118" s="382"/>
      <c r="S118" s="1910"/>
      <c r="T118" s="1910"/>
      <c r="U118" s="1910"/>
      <c r="V118" s="1910"/>
      <c r="W118" s="383"/>
      <c r="X118" s="5061"/>
      <c r="Y118" s="1323"/>
      <c r="Z118" s="1323"/>
      <c r="AA118" s="1323"/>
      <c r="AB118" s="1323"/>
      <c r="AC118" s="1323"/>
      <c r="AD118" s="1323"/>
      <c r="AE118" s="1323"/>
      <c r="AF118" s="1323"/>
      <c r="AG118" s="1323"/>
      <c r="AH118" s="1323"/>
      <c r="AI118" s="1323"/>
      <c r="AJ118" s="1323"/>
      <c r="AK118" s="1323"/>
      <c r="AL118" s="5061"/>
      <c r="AM118" s="5061"/>
      <c r="AN118" s="5061"/>
      <c r="AO118" s="5061"/>
      <c r="AP118" s="5061"/>
      <c r="AQ118" s="5061"/>
      <c r="AR118" s="5061"/>
    </row>
    <row customHeight="1" ht="17.25">
      <c r="A119" s="1904"/>
      <c r="B119" s="5061"/>
      <c r="C119" s="1906"/>
      <c r="D119" s="1894"/>
      <c r="E119" s="1911"/>
      <c r="F119" s="1848"/>
      <c r="G119" s="1912"/>
      <c r="H119" s="2593" t="s">
        <v>250</v>
      </c>
      <c r="I119" s="2593" t="s">
        <v>91</v>
      </c>
      <c r="J119" s="2565" t="s">
        <v>271</v>
      </c>
      <c r="K119" s="2249" t="s">
        <v>65</v>
      </c>
      <c r="L119" s="2172"/>
      <c r="M119" s="2172" t="s">
        <v>108</v>
      </c>
      <c r="N119" s="2568" t="str">
        <f>IF(Z119="","",INDEX(TERRITORY_MR_LIST,MATCH(Z119,TERRITORY_LIST_ID,0)))</f>
        <v>Территория 1</v>
      </c>
      <c r="O119" s="2249" t="s">
        <v>19</v>
      </c>
      <c r="P119" s="2172"/>
      <c r="Q119" s="2172" t="s">
        <v>108</v>
      </c>
      <c r="R119" s="5266" t="s">
        <v>28</v>
      </c>
      <c r="S119" s="2470" t="s">
        <v>19</v>
      </c>
      <c r="T119" s="1866"/>
      <c r="U119" s="1866" t="s">
        <v>108</v>
      </c>
      <c r="V119" s="1498"/>
      <c r="W119" s="2565"/>
      <c r="X119" s="5061"/>
      <c r="Y119" s="1331"/>
      <c r="Z119" s="1331" t="s">
        <v>97</v>
      </c>
      <c r="AA119" s="1331"/>
      <c r="AB119" s="1331"/>
      <c r="AC119" s="3632" t="s">
        <v>244</v>
      </c>
      <c r="AD119" s="1331" t="s">
        <v>272</v>
      </c>
      <c r="AE119" s="1331" t="s">
        <v>273</v>
      </c>
      <c r="AF119" s="1331" t="s">
        <v>274</v>
      </c>
      <c r="AG119" s="1331" t="s">
        <v>275</v>
      </c>
      <c r="AH119" s="1331" t="str">
        <f>IF($E$99=0,"",$E$99)</f>
        <v>Тариф на подключение (технологическое присоединение) к централизованной системе холодного водоснабжения</v>
      </c>
      <c r="AI119" s="1331" t="str">
        <f>IF($G$99=0,"",$G$99)</f>
        <v>Подключение (технологическое присоединение) к централизованной системе водоснабжения</v>
      </c>
      <c r="AJ119" s="1331" t="str">
        <f>IF($J$119=0,"",$J$119)</f>
        <v>Плата за подключение сетей водоснабжения, d 41-70 мм (закрытый способ прокладки, ГНБ)</v>
      </c>
      <c r="AK119" s="1331" t="str">
        <f>IF($K$119="нет","без дифференциации",IF($N$119=0,"",$N$119))</f>
        <v>Территория 1</v>
      </c>
      <c r="AL119" s="1908" t="str">
        <f>IF($O$119="нет","без дифференциации",IF($R$119=0,"",$R$119))</f>
        <v>без дифференциации</v>
      </c>
      <c r="AM119" s="1908"/>
      <c r="AN119" s="1331" t="str">
        <f>$I$119</f>
        <v>6</v>
      </c>
      <c r="AO119" s="1331" t="str">
        <f>$I$119&amp;"."&amp;$M$119</f>
        <v>6.1</v>
      </c>
      <c r="AP119" s="1331" t="str">
        <f>$I$119&amp;"."&amp;$M$119&amp;"."&amp;$Q$119</f>
        <v>6.1.1</v>
      </c>
      <c r="AQ119" s="1331"/>
      <c r="AR119" s="5061"/>
    </row>
    <row customHeight="1" ht="17.25">
      <c r="A120" s="1904"/>
      <c r="B120" s="5061"/>
      <c r="C120" s="1909"/>
      <c r="D120" s="1894"/>
      <c r="E120" s="1911"/>
      <c r="F120" s="1848"/>
      <c r="G120" s="1912"/>
      <c r="H120" s="2593"/>
      <c r="I120" s="2593"/>
      <c r="J120" s="2565"/>
      <c r="K120" s="2250"/>
      <c r="L120" s="2172"/>
      <c r="M120" s="2172"/>
      <c r="N120" s="2568"/>
      <c r="O120" s="2250"/>
      <c r="P120" s="2172"/>
      <c r="Q120" s="2172"/>
      <c r="R120" s="5266" t="s">
        <v>28</v>
      </c>
      <c r="S120" s="2470"/>
      <c r="T120" s="1499"/>
      <c r="U120" s="1500"/>
      <c r="V120" s="1500"/>
      <c r="W120" s="2565"/>
      <c r="X120" s="5061"/>
      <c r="Y120" s="1323"/>
      <c r="Z120" s="1323"/>
      <c r="AA120" s="1323"/>
      <c r="AB120" s="1323"/>
      <c r="AC120" s="1323"/>
      <c r="AD120" s="1323"/>
      <c r="AE120" s="1323"/>
      <c r="AF120" s="1323"/>
      <c r="AG120" s="1323"/>
      <c r="AH120" s="1323"/>
      <c r="AI120" s="1323"/>
      <c r="AJ120" s="1323"/>
      <c r="AK120" s="1323"/>
      <c r="AL120" s="5061"/>
      <c r="AM120" s="5061"/>
      <c r="AN120" s="5061"/>
      <c r="AO120" s="5061"/>
      <c r="AP120" s="5061"/>
      <c r="AQ120" s="5061"/>
      <c r="AR120" s="5061"/>
    </row>
    <row customHeight="1" ht="17.25">
      <c r="A121" s="1904"/>
      <c r="B121" s="5061"/>
      <c r="C121" s="1909"/>
      <c r="D121" s="1894"/>
      <c r="E121" s="1911"/>
      <c r="F121" s="1848"/>
      <c r="G121" s="1912"/>
      <c r="H121" s="2567"/>
      <c r="I121" s="2567"/>
      <c r="J121" s="2597"/>
      <c r="K121" s="2250"/>
      <c r="L121" s="2567"/>
      <c r="M121" s="2567"/>
      <c r="N121" s="2569"/>
      <c r="O121" s="2176"/>
      <c r="P121" s="381"/>
      <c r="Q121" s="382"/>
      <c r="R121" s="382" t="s">
        <v>248</v>
      </c>
      <c r="S121" s="1910"/>
      <c r="T121" s="1910"/>
      <c r="U121" s="1910"/>
      <c r="V121" s="1910"/>
      <c r="W121" s="1497"/>
      <c r="X121" s="5061"/>
      <c r="Y121" s="1323"/>
      <c r="Z121" s="1323"/>
      <c r="AA121" s="1323"/>
      <c r="AB121" s="1323"/>
      <c r="AC121" s="1323"/>
      <c r="AD121" s="1323"/>
      <c r="AE121" s="1323"/>
      <c r="AF121" s="1323"/>
      <c r="AG121" s="1323"/>
      <c r="AH121" s="1323"/>
      <c r="AI121" s="1323"/>
      <c r="AJ121" s="1323"/>
      <c r="AK121" s="1323"/>
      <c r="AL121" s="5061"/>
      <c r="AM121" s="5061"/>
      <c r="AN121" s="5061"/>
      <c r="AO121" s="5061"/>
      <c r="AP121" s="5061"/>
      <c r="AQ121" s="5061"/>
      <c r="AR121" s="5061"/>
    </row>
    <row customHeight="1" ht="17.25">
      <c r="A122" s="1904"/>
      <c r="B122" s="5061"/>
      <c r="C122" s="1909"/>
      <c r="D122" s="1894"/>
      <c r="E122" s="1911"/>
      <c r="F122" s="1848"/>
      <c r="G122" s="1912"/>
      <c r="H122" s="2567"/>
      <c r="I122" s="2567"/>
      <c r="J122" s="2597"/>
      <c r="K122" s="2176"/>
      <c r="L122" s="381"/>
      <c r="M122" s="382"/>
      <c r="N122" s="382" t="s">
        <v>249</v>
      </c>
      <c r="O122" s="382"/>
      <c r="P122" s="382"/>
      <c r="Q122" s="382"/>
      <c r="R122" s="382"/>
      <c r="S122" s="1910"/>
      <c r="T122" s="1910"/>
      <c r="U122" s="1910"/>
      <c r="V122" s="1910"/>
      <c r="W122" s="383"/>
      <c r="X122" s="5061"/>
      <c r="Y122" s="1323"/>
      <c r="Z122" s="1323"/>
      <c r="AA122" s="1323"/>
      <c r="AB122" s="1323"/>
      <c r="AC122" s="1323"/>
      <c r="AD122" s="1323"/>
      <c r="AE122" s="1323"/>
      <c r="AF122" s="1323"/>
      <c r="AG122" s="1323"/>
      <c r="AH122" s="1323"/>
      <c r="AI122" s="1323"/>
      <c r="AJ122" s="1323"/>
      <c r="AK122" s="1323"/>
      <c r="AL122" s="5061"/>
      <c r="AM122" s="5061"/>
      <c r="AN122" s="5061"/>
      <c r="AO122" s="5061"/>
      <c r="AP122" s="5061"/>
      <c r="AQ122" s="5061"/>
      <c r="AR122" s="5061"/>
    </row>
    <row customHeight="1" ht="17.25">
      <c r="A123" s="1904"/>
      <c r="B123" s="5061"/>
      <c r="C123" s="1906"/>
      <c r="D123" s="1894"/>
      <c r="E123" s="1911"/>
      <c r="F123" s="1848"/>
      <c r="G123" s="1912"/>
      <c r="H123" s="2593" t="s">
        <v>250</v>
      </c>
      <c r="I123" s="2593" t="s">
        <v>92</v>
      </c>
      <c r="J123" s="2565" t="s">
        <v>276</v>
      </c>
      <c r="K123" s="2249" t="s">
        <v>65</v>
      </c>
      <c r="L123" s="2172"/>
      <c r="M123" s="2172" t="s">
        <v>108</v>
      </c>
      <c r="N123" s="2568" t="str">
        <f>IF(Z123="","",INDEX(TERRITORY_MR_LIST,MATCH(Z123,TERRITORY_LIST_ID,0)))</f>
        <v>Территория 1</v>
      </c>
      <c r="O123" s="2249" t="s">
        <v>19</v>
      </c>
      <c r="P123" s="2172"/>
      <c r="Q123" s="2172" t="s">
        <v>108</v>
      </c>
      <c r="R123" s="5266" t="s">
        <v>28</v>
      </c>
      <c r="S123" s="2470" t="s">
        <v>19</v>
      </c>
      <c r="T123" s="1866"/>
      <c r="U123" s="1866" t="s">
        <v>108</v>
      </c>
      <c r="V123" s="1498"/>
      <c r="W123" s="2565"/>
      <c r="X123" s="5061"/>
      <c r="Y123" s="1331"/>
      <c r="Z123" s="1331" t="s">
        <v>97</v>
      </c>
      <c r="AA123" s="1331"/>
      <c r="AB123" s="1331"/>
      <c r="AC123" s="3632" t="s">
        <v>244</v>
      </c>
      <c r="AD123" s="1331" t="s">
        <v>277</v>
      </c>
      <c r="AE123" s="1331" t="s">
        <v>278</v>
      </c>
      <c r="AF123" s="1331" t="s">
        <v>279</v>
      </c>
      <c r="AG123" s="1331" t="s">
        <v>280</v>
      </c>
      <c r="AH123" s="1331" t="str">
        <f>IF($E$99=0,"",$E$99)</f>
        <v>Тариф на подключение (технологическое присоединение) к централизованной системе холодного водоснабжения</v>
      </c>
      <c r="AI123" s="1331" t="str">
        <f>IF($G$99=0,"",$G$99)</f>
        <v>Подключение (технологическое присоединение) к централизованной системе водоснабжения</v>
      </c>
      <c r="AJ123" s="1331" t="str">
        <f>IF($J$123=0,"",$J$123)</f>
        <v>Плата за подключение сетей водоснабжения, d 71-100 мм (закрытый способ прокладки, ГНБ)</v>
      </c>
      <c r="AK123" s="1331" t="str">
        <f>IF($K$123="нет","без дифференциации",IF($N$123=0,"",$N$123))</f>
        <v>Территория 1</v>
      </c>
      <c r="AL123" s="1908" t="str">
        <f>IF($O$123="нет","без дифференциации",IF($R$123=0,"",$R$123))</f>
        <v>без дифференциации</v>
      </c>
      <c r="AM123" s="1908"/>
      <c r="AN123" s="1331" t="str">
        <f>$I$123</f>
        <v>7</v>
      </c>
      <c r="AO123" s="1331" t="str">
        <f>$I$123&amp;"."&amp;$M$123</f>
        <v>7.1</v>
      </c>
      <c r="AP123" s="1331" t="str">
        <f>$I$123&amp;"."&amp;$M$123&amp;"."&amp;$Q$123</f>
        <v>7.1.1</v>
      </c>
      <c r="AQ123" s="1331"/>
      <c r="AR123" s="5061"/>
    </row>
    <row customHeight="1" ht="17.25">
      <c r="A124" s="1904"/>
      <c r="B124" s="5061"/>
      <c r="C124" s="1909"/>
      <c r="D124" s="1894"/>
      <c r="E124" s="1911"/>
      <c r="F124" s="1848"/>
      <c r="G124" s="1912"/>
      <c r="H124" s="2593"/>
      <c r="I124" s="2593"/>
      <c r="J124" s="2565"/>
      <c r="K124" s="2250"/>
      <c r="L124" s="2172"/>
      <c r="M124" s="2172"/>
      <c r="N124" s="2568"/>
      <c r="O124" s="2250"/>
      <c r="P124" s="2172"/>
      <c r="Q124" s="2172"/>
      <c r="R124" s="5266" t="s">
        <v>28</v>
      </c>
      <c r="S124" s="2470"/>
      <c r="T124" s="1499"/>
      <c r="U124" s="1500"/>
      <c r="V124" s="1500"/>
      <c r="W124" s="2565"/>
      <c r="X124" s="5061"/>
      <c r="Y124" s="1323"/>
      <c r="Z124" s="1323"/>
      <c r="AA124" s="1323"/>
      <c r="AB124" s="1323"/>
      <c r="AC124" s="1323"/>
      <c r="AD124" s="1323"/>
      <c r="AE124" s="1323"/>
      <c r="AF124" s="1323"/>
      <c r="AG124" s="1323"/>
      <c r="AH124" s="1323"/>
      <c r="AI124" s="1323"/>
      <c r="AJ124" s="1323"/>
      <c r="AK124" s="1323"/>
      <c r="AL124" s="5061"/>
      <c r="AM124" s="5061"/>
      <c r="AN124" s="5061"/>
      <c r="AO124" s="5061"/>
      <c r="AP124" s="5061"/>
      <c r="AQ124" s="5061"/>
      <c r="AR124" s="5061"/>
    </row>
    <row customHeight="1" ht="17.25">
      <c r="A125" s="1904"/>
      <c r="B125" s="5061"/>
      <c r="C125" s="1909"/>
      <c r="D125" s="1894"/>
      <c r="E125" s="1911"/>
      <c r="F125" s="1848"/>
      <c r="G125" s="1912"/>
      <c r="H125" s="2567"/>
      <c r="I125" s="2567"/>
      <c r="J125" s="2597"/>
      <c r="K125" s="2250"/>
      <c r="L125" s="2567"/>
      <c r="M125" s="2567"/>
      <c r="N125" s="2569"/>
      <c r="O125" s="2176"/>
      <c r="P125" s="381"/>
      <c r="Q125" s="382"/>
      <c r="R125" s="382" t="s">
        <v>248</v>
      </c>
      <c r="S125" s="1910"/>
      <c r="T125" s="1910"/>
      <c r="U125" s="1910"/>
      <c r="V125" s="1910"/>
      <c r="W125" s="1497"/>
      <c r="X125" s="5061"/>
      <c r="Y125" s="1323"/>
      <c r="Z125" s="1323"/>
      <c r="AA125" s="1323"/>
      <c r="AB125" s="1323"/>
      <c r="AC125" s="1323"/>
      <c r="AD125" s="1323"/>
      <c r="AE125" s="1323"/>
      <c r="AF125" s="1323"/>
      <c r="AG125" s="1323"/>
      <c r="AH125" s="1323"/>
      <c r="AI125" s="1323"/>
      <c r="AJ125" s="1323"/>
      <c r="AK125" s="1323"/>
      <c r="AL125" s="5061"/>
      <c r="AM125" s="5061"/>
      <c r="AN125" s="5061"/>
      <c r="AO125" s="5061"/>
      <c r="AP125" s="5061"/>
      <c r="AQ125" s="5061"/>
      <c r="AR125" s="5061"/>
    </row>
    <row customHeight="1" ht="17.25">
      <c r="A126" s="1904"/>
      <c r="B126" s="5061"/>
      <c r="C126" s="1909"/>
      <c r="D126" s="1894"/>
      <c r="E126" s="1911"/>
      <c r="F126" s="1848"/>
      <c r="G126" s="1912"/>
      <c r="H126" s="2567"/>
      <c r="I126" s="2567"/>
      <c r="J126" s="2597"/>
      <c r="K126" s="2176"/>
      <c r="L126" s="381"/>
      <c r="M126" s="382"/>
      <c r="N126" s="382" t="s">
        <v>249</v>
      </c>
      <c r="O126" s="382"/>
      <c r="P126" s="382"/>
      <c r="Q126" s="382"/>
      <c r="R126" s="382"/>
      <c r="S126" s="1910"/>
      <c r="T126" s="1910"/>
      <c r="U126" s="1910"/>
      <c r="V126" s="1910"/>
      <c r="W126" s="383"/>
      <c r="X126" s="5061"/>
      <c r="Y126" s="1323"/>
      <c r="Z126" s="1323"/>
      <c r="AA126" s="1323"/>
      <c r="AB126" s="1323"/>
      <c r="AC126" s="1323"/>
      <c r="AD126" s="1323"/>
      <c r="AE126" s="1323"/>
      <c r="AF126" s="1323"/>
      <c r="AG126" s="1323"/>
      <c r="AH126" s="1323"/>
      <c r="AI126" s="1323"/>
      <c r="AJ126" s="1323"/>
      <c r="AK126" s="1323"/>
      <c r="AL126" s="5061"/>
      <c r="AM126" s="5061"/>
      <c r="AN126" s="5061"/>
      <c r="AO126" s="5061"/>
      <c r="AP126" s="5061"/>
      <c r="AQ126" s="5061"/>
      <c r="AR126" s="5061"/>
    </row>
    <row customHeight="1" ht="17.25">
      <c r="A127" s="1904"/>
      <c r="B127" s="5061"/>
      <c r="C127" s="1906"/>
      <c r="D127" s="1894"/>
      <c r="E127" s="1911"/>
      <c r="F127" s="1848"/>
      <c r="G127" s="1912"/>
      <c r="H127" s="2593" t="s">
        <v>250</v>
      </c>
      <c r="I127" s="2593" t="s">
        <v>111</v>
      </c>
      <c r="J127" s="2565" t="s">
        <v>281</v>
      </c>
      <c r="K127" s="2249" t="s">
        <v>65</v>
      </c>
      <c r="L127" s="2172"/>
      <c r="M127" s="2172" t="s">
        <v>108</v>
      </c>
      <c r="N127" s="2568" t="str">
        <f>IF(Z127="","",INDEX(TERRITORY_MR_LIST,MATCH(Z127,TERRITORY_LIST_ID,0)))</f>
        <v>Территория 1</v>
      </c>
      <c r="O127" s="2249" t="s">
        <v>19</v>
      </c>
      <c r="P127" s="2172"/>
      <c r="Q127" s="2172" t="s">
        <v>108</v>
      </c>
      <c r="R127" s="5266" t="s">
        <v>28</v>
      </c>
      <c r="S127" s="2470" t="s">
        <v>19</v>
      </c>
      <c r="T127" s="1866"/>
      <c r="U127" s="1866" t="s">
        <v>108</v>
      </c>
      <c r="V127" s="1498"/>
      <c r="W127" s="2565"/>
      <c r="X127" s="5061"/>
      <c r="Y127" s="1331"/>
      <c r="Z127" s="1331" t="s">
        <v>97</v>
      </c>
      <c r="AA127" s="1331"/>
      <c r="AB127" s="1331"/>
      <c r="AC127" s="3632" t="s">
        <v>244</v>
      </c>
      <c r="AD127" s="1331" t="s">
        <v>282</v>
      </c>
      <c r="AE127" s="1331" t="s">
        <v>283</v>
      </c>
      <c r="AF127" s="1331" t="s">
        <v>284</v>
      </c>
      <c r="AG127" s="1331" t="s">
        <v>285</v>
      </c>
      <c r="AH127" s="1331" t="str">
        <f>IF($E$99=0,"",$E$99)</f>
        <v>Тариф на подключение (технологическое присоединение) к централизованной системе холодного водоснабжения</v>
      </c>
      <c r="AI127" s="1331" t="str">
        <f>IF($G$99=0,"",$G$99)</f>
        <v>Подключение (технологическое присоединение) к централизованной системе водоснабжения</v>
      </c>
      <c r="AJ127" s="1331" t="str">
        <f>IF($J$127=0,"",$J$127)</f>
        <v>Плата за подключение сетей водоснабжения, d 101-150 мм (закрытый способ прокладки, ГНБ)</v>
      </c>
      <c r="AK127" s="1331" t="str">
        <f>IF($K$127="нет","без дифференциации",IF($N$127=0,"",$N$127))</f>
        <v>Территория 1</v>
      </c>
      <c r="AL127" s="1908" t="str">
        <f>IF($O$127="нет","без дифференциации",IF($R$127=0,"",$R$127))</f>
        <v>без дифференциации</v>
      </c>
      <c r="AM127" s="1908"/>
      <c r="AN127" s="1331" t="str">
        <f>$I$127</f>
        <v>8</v>
      </c>
      <c r="AO127" s="1331" t="str">
        <f>$I$127&amp;"."&amp;$M$127</f>
        <v>8.1</v>
      </c>
      <c r="AP127" s="1331" t="str">
        <f>$I$127&amp;"."&amp;$M$127&amp;"."&amp;$Q$127</f>
        <v>8.1.1</v>
      </c>
      <c r="AQ127" s="1331"/>
      <c r="AR127" s="5061"/>
    </row>
    <row customHeight="1" ht="17.25">
      <c r="A128" s="1904"/>
      <c r="B128" s="5061"/>
      <c r="C128" s="1909"/>
      <c r="D128" s="1894"/>
      <c r="E128" s="1911"/>
      <c r="F128" s="1848"/>
      <c r="G128" s="1912"/>
      <c r="H128" s="2593"/>
      <c r="I128" s="2593"/>
      <c r="J128" s="2565"/>
      <c r="K128" s="2250"/>
      <c r="L128" s="2172"/>
      <c r="M128" s="2172"/>
      <c r="N128" s="2568"/>
      <c r="O128" s="2250"/>
      <c r="P128" s="2172"/>
      <c r="Q128" s="2172"/>
      <c r="R128" s="5266" t="s">
        <v>28</v>
      </c>
      <c r="S128" s="2470"/>
      <c r="T128" s="1499"/>
      <c r="U128" s="1500"/>
      <c r="V128" s="1500"/>
      <c r="W128" s="2565"/>
      <c r="X128" s="5061"/>
      <c r="Y128" s="1323"/>
      <c r="Z128" s="1323"/>
      <c r="AA128" s="1323"/>
      <c r="AB128" s="1323"/>
      <c r="AC128" s="1323"/>
      <c r="AD128" s="1323"/>
      <c r="AE128" s="1323"/>
      <c r="AF128" s="1323"/>
      <c r="AG128" s="1323"/>
      <c r="AH128" s="1323"/>
      <c r="AI128" s="1323"/>
      <c r="AJ128" s="1323"/>
      <c r="AK128" s="1323"/>
      <c r="AL128" s="5061"/>
      <c r="AM128" s="5061"/>
      <c r="AN128" s="5061"/>
      <c r="AO128" s="5061"/>
      <c r="AP128" s="5061"/>
      <c r="AQ128" s="5061"/>
      <c r="AR128" s="5061"/>
    </row>
    <row customHeight="1" ht="17.25">
      <c r="A129" s="1904"/>
      <c r="B129" s="5061"/>
      <c r="C129" s="1909"/>
      <c r="D129" s="1894"/>
      <c r="E129" s="1911"/>
      <c r="F129" s="1848"/>
      <c r="G129" s="1912"/>
      <c r="H129" s="2567"/>
      <c r="I129" s="2567"/>
      <c r="J129" s="2597"/>
      <c r="K129" s="2250"/>
      <c r="L129" s="2567"/>
      <c r="M129" s="2567"/>
      <c r="N129" s="2569"/>
      <c r="O129" s="2176"/>
      <c r="P129" s="381"/>
      <c r="Q129" s="382"/>
      <c r="R129" s="382" t="s">
        <v>248</v>
      </c>
      <c r="S129" s="1910"/>
      <c r="T129" s="1910"/>
      <c r="U129" s="1910"/>
      <c r="V129" s="1910"/>
      <c r="W129" s="1497"/>
      <c r="X129" s="5061"/>
      <c r="Y129" s="1323"/>
      <c r="Z129" s="1323"/>
      <c r="AA129" s="1323"/>
      <c r="AB129" s="1323"/>
      <c r="AC129" s="1323"/>
      <c r="AD129" s="1323"/>
      <c r="AE129" s="1323"/>
      <c r="AF129" s="1323"/>
      <c r="AG129" s="1323"/>
      <c r="AH129" s="1323"/>
      <c r="AI129" s="1323"/>
      <c r="AJ129" s="1323"/>
      <c r="AK129" s="1323"/>
      <c r="AL129" s="5061"/>
      <c r="AM129" s="5061"/>
      <c r="AN129" s="5061"/>
      <c r="AO129" s="5061"/>
      <c r="AP129" s="5061"/>
      <c r="AQ129" s="5061"/>
      <c r="AR129" s="5061"/>
    </row>
    <row customHeight="1" ht="17.25">
      <c r="A130" s="1904"/>
      <c r="B130" s="5061"/>
      <c r="C130" s="1909"/>
      <c r="D130" s="1894"/>
      <c r="E130" s="1911"/>
      <c r="F130" s="1848"/>
      <c r="G130" s="1912"/>
      <c r="H130" s="2567"/>
      <c r="I130" s="2567"/>
      <c r="J130" s="2597"/>
      <c r="K130" s="2176"/>
      <c r="L130" s="381"/>
      <c r="M130" s="382"/>
      <c r="N130" s="382" t="s">
        <v>249</v>
      </c>
      <c r="O130" s="382"/>
      <c r="P130" s="382"/>
      <c r="Q130" s="382"/>
      <c r="R130" s="382"/>
      <c r="S130" s="1910"/>
      <c r="T130" s="1910"/>
      <c r="U130" s="1910"/>
      <c r="V130" s="1910"/>
      <c r="W130" s="383"/>
      <c r="X130" s="5061"/>
      <c r="Y130" s="1323"/>
      <c r="Z130" s="1323"/>
      <c r="AA130" s="1323"/>
      <c r="AB130" s="1323"/>
      <c r="AC130" s="1323"/>
      <c r="AD130" s="1323"/>
      <c r="AE130" s="1323"/>
      <c r="AF130" s="1323"/>
      <c r="AG130" s="1323"/>
      <c r="AH130" s="1323"/>
      <c r="AI130" s="1323"/>
      <c r="AJ130" s="1323"/>
      <c r="AK130" s="1323"/>
      <c r="AL130" s="5061"/>
      <c r="AM130" s="5061"/>
      <c r="AN130" s="5061"/>
      <c r="AO130" s="5061"/>
      <c r="AP130" s="5061"/>
      <c r="AQ130" s="5061"/>
      <c r="AR130" s="5061"/>
    </row>
    <row s="5061" customFormat="1" customHeight="1" ht="17.25">
      <c r="A131" s="385"/>
      <c r="C131" s="384"/>
      <c r="D131" s="2200"/>
      <c r="E131" s="2208"/>
      <c r="F131" s="2211"/>
      <c r="G131" s="5244"/>
      <c r="H131" s="5267"/>
      <c r="I131" s="5268"/>
      <c r="J131" s="5269" t="s">
        <v>286</v>
      </c>
      <c r="K131" s="5270"/>
      <c r="L131" s="5271"/>
      <c r="M131" s="5272"/>
      <c r="N131" s="5273"/>
      <c r="O131" s="5274"/>
      <c r="P131" s="5275"/>
      <c r="Q131" s="5276"/>
      <c r="R131" s="5277"/>
      <c r="S131" s="5278"/>
      <c r="T131" s="5279"/>
      <c r="U131" s="5280"/>
      <c r="V131" s="5281"/>
      <c r="W131" s="5282"/>
      <c r="X131" s="1330"/>
      <c r="Y131" s="1330"/>
      <c r="Z131" s="1330"/>
      <c r="AA131" s="1330"/>
      <c r="AB131" s="1330"/>
      <c r="AC131" s="1330"/>
      <c r="AD131" s="1330"/>
      <c r="AE131" s="1330"/>
      <c r="AF131" s="1330"/>
      <c r="AG131" s="1330"/>
      <c r="AH131" s="1330"/>
      <c r="AI131" s="1330"/>
      <c r="AJ131" s="1330"/>
      <c r="AK131" s="1330"/>
      <c r="AL131" s="1330"/>
      <c r="AM131" s="1330"/>
      <c r="AN131" s="1330"/>
      <c r="AO131" s="1330"/>
      <c r="AP131" s="1330"/>
      <c r="AQ131" s="1330"/>
      <c r="AR131" s="1531">
        <v>0</v>
      </c>
    </row>
    <row s="5061" customFormat="1" customHeight="1" ht="11.25" hidden="1">
      <c r="A132" s="341"/>
      <c r="B132" s="341"/>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531">
        <v>0</v>
      </c>
    </row>
    <row s="5061" customFormat="1" customHeight="1" ht="17.25" hidden="1">
      <c r="A133" s="385"/>
      <c r="C133" s="273"/>
      <c r="D133" s="2199">
        <v>1</v>
      </c>
      <c r="E133" s="2207" t="s">
        <v>287</v>
      </c>
      <c r="F133" s="2209" t="s">
        <v>19</v>
      </c>
      <c r="G133" s="2207"/>
      <c r="H133" s="2212"/>
      <c r="I133" s="2214"/>
      <c r="J133" s="2216"/>
      <c r="K133" s="2201"/>
      <c r="L133" s="2201"/>
      <c r="M133" s="2201"/>
      <c r="N133" s="2203"/>
      <c r="O133" s="2201"/>
      <c r="P133" s="2201"/>
      <c r="Q133" s="2201"/>
      <c r="R133" s="2206"/>
      <c r="S133" s="2201"/>
      <c r="T133" s="1534"/>
      <c r="U133" s="1534"/>
      <c r="V133" s="1536"/>
      <c r="W133" s="1360"/>
      <c r="Y133" s="1331"/>
      <c r="Z133" s="1331"/>
      <c r="AA133" s="1331"/>
      <c r="AB133" s="1331"/>
      <c r="AC133" s="1331" t="s">
        <v>288</v>
      </c>
      <c r="AD133" s="1331" t="s">
        <v>289</v>
      </c>
      <c r="AE133" s="1331" t="s">
        <v>290</v>
      </c>
      <c r="AF133" s="1331" t="s">
        <v>291</v>
      </c>
      <c r="AG133" s="1331"/>
      <c r="AH133" s="1331" t="str">
        <f>IF($E$133=0,"",$E$133)</f>
        <v>Тариф на горячую воду (горячее водоснабжение)</v>
      </c>
      <c r="AI133" s="1331" t="str">
        <f>IF($G$133=0,"",$G$133)</f>
        <v/>
      </c>
      <c r="AJ133" s="1331" t="str">
        <f>IF($J$133=0,"",$J$133)</f>
        <v/>
      </c>
      <c r="AK133" s="1331" t="str">
        <f>IF($K$133="нет","без дифференциации",IF($N$133=0,"",$N$133))</f>
        <v/>
      </c>
      <c r="AL133" s="1331" t="str">
        <f>IF($O$133="нет","без дифференциации",IF($R$133=0,"",$R$133))</f>
        <v/>
      </c>
      <c r="AM133" s="1331" t="str">
        <f>IF($S$133="нет","без дифференциации",IF($V$133=0,"",$V$133))</f>
        <v/>
      </c>
      <c r="AN133" s="1331">
        <f>$I$133</f>
        <v>0</v>
      </c>
      <c r="AO133" s="1331" t="str">
        <f>$I$133&amp;"."&amp;$M$133</f>
        <v>.</v>
      </c>
      <c r="AP133" s="1331" t="str">
        <f>$I$133&amp;"."&amp;$M$133&amp;"."&amp;$Q$133</f>
        <v>..</v>
      </c>
      <c r="AQ133" s="1331" t="str">
        <f>$I$133&amp;"."&amp;$M$133&amp;"."&amp;$Q$133&amp;"."&amp;$U$133</f>
        <v>...</v>
      </c>
      <c r="AR133" s="1531">
        <v>0</v>
      </c>
    </row>
    <row s="5061" customFormat="1" customHeight="1" ht="17.25" hidden="1">
      <c r="A134" s="385"/>
      <c r="C134" s="384"/>
      <c r="D134" s="2199"/>
      <c r="E134" s="2207"/>
      <c r="F134" s="2210"/>
      <c r="G134" s="2207"/>
      <c r="H134" s="2213"/>
      <c r="I134" s="2215"/>
      <c r="J134" s="2217"/>
      <c r="K134" s="2202"/>
      <c r="L134" s="2202"/>
      <c r="M134" s="2202"/>
      <c r="N134" s="2204"/>
      <c r="O134" s="2202"/>
      <c r="P134" s="2202"/>
      <c r="Q134" s="2202"/>
      <c r="R134" s="2205"/>
      <c r="S134" s="2202"/>
      <c r="T134" s="1361"/>
      <c r="U134" s="1361"/>
      <c r="V134" s="1361"/>
      <c r="W134" s="1362"/>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531">
        <v>0</v>
      </c>
    </row>
    <row s="5061" customFormat="1" customHeight="1" ht="17.25" hidden="1">
      <c r="A135" s="385"/>
      <c r="C135" s="273"/>
      <c r="D135" s="2199"/>
      <c r="E135" s="2207"/>
      <c r="F135" s="2210"/>
      <c r="G135" s="2207"/>
      <c r="H135" s="2213"/>
      <c r="I135" s="2215"/>
      <c r="J135" s="2218"/>
      <c r="K135" s="2202"/>
      <c r="L135" s="2202"/>
      <c r="M135" s="2202"/>
      <c r="N135" s="2205"/>
      <c r="O135" s="2202"/>
      <c r="P135" s="1535"/>
      <c r="Q135" s="1361"/>
      <c r="R135" s="1361"/>
      <c r="S135" s="393"/>
      <c r="T135" s="393"/>
      <c r="U135" s="393"/>
      <c r="V135" s="393"/>
      <c r="W135" s="1362"/>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1">
        <v>0</v>
      </c>
    </row>
    <row s="5061" customFormat="1" customHeight="1" ht="17.25" hidden="1">
      <c r="A136" s="385"/>
      <c r="C136" s="384"/>
      <c r="D136" s="2199"/>
      <c r="E136" s="2207"/>
      <c r="F136" s="2210"/>
      <c r="G136" s="2207"/>
      <c r="H136" s="2213"/>
      <c r="I136" s="2215"/>
      <c r="J136" s="2218"/>
      <c r="K136" s="2202"/>
      <c r="L136" s="1361"/>
      <c r="M136" s="1361"/>
      <c r="N136" s="1361"/>
      <c r="O136" s="1361"/>
      <c r="P136" s="1361"/>
      <c r="Q136" s="1361"/>
      <c r="R136" s="1361"/>
      <c r="S136" s="393"/>
      <c r="T136" s="393"/>
      <c r="U136" s="393"/>
      <c r="V136" s="393"/>
      <c r="W136" s="1362"/>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531">
        <v>0</v>
      </c>
    </row>
    <row s="5061" customFormat="1" customHeight="1" ht="17.25" hidden="1">
      <c r="A137" s="385"/>
      <c r="C137" s="384"/>
      <c r="D137" s="2200"/>
      <c r="E137" s="2208"/>
      <c r="F137" s="2211"/>
      <c r="G137" s="2208"/>
      <c r="H137" s="1363"/>
      <c r="I137" s="1364"/>
      <c r="J137" s="1364"/>
      <c r="K137" s="1364"/>
      <c r="L137" s="1364"/>
      <c r="M137" s="1364"/>
      <c r="N137" s="1364"/>
      <c r="O137" s="1364"/>
      <c r="P137" s="1364"/>
      <c r="Q137" s="1364"/>
      <c r="R137" s="1364"/>
      <c r="S137" s="1365"/>
      <c r="T137" s="1365"/>
      <c r="U137" s="1365"/>
      <c r="V137" s="1365"/>
      <c r="W137" s="1366"/>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3"/>
      <c r="AR137" s="1531">
        <v>0</v>
      </c>
    </row>
    <row s="5061" customFormat="1" customHeight="1" ht="17.25" hidden="1">
      <c r="A138" s="385"/>
      <c r="C138" s="273"/>
      <c r="D138" s="2199">
        <v>2</v>
      </c>
      <c r="E138" s="2207" t="s">
        <v>292</v>
      </c>
      <c r="F138" s="2209" t="s">
        <v>19</v>
      </c>
      <c r="G138" s="2207"/>
      <c r="H138" s="2212"/>
      <c r="I138" s="2214"/>
      <c r="J138" s="2216"/>
      <c r="K138" s="2201"/>
      <c r="L138" s="2201"/>
      <c r="M138" s="2201"/>
      <c r="N138" s="2203"/>
      <c r="O138" s="2201"/>
      <c r="P138" s="2201"/>
      <c r="Q138" s="2201"/>
      <c r="R138" s="2206"/>
      <c r="S138" s="2201"/>
      <c r="T138" s="1534"/>
      <c r="U138" s="1534"/>
      <c r="V138" s="1536"/>
      <c r="W138" s="1360"/>
      <c r="X138" s="1331"/>
      <c r="Y138" s="1331"/>
      <c r="Z138" s="1331"/>
      <c r="AA138" s="1331"/>
      <c r="AB138" s="1331"/>
      <c r="AC138" s="1331" t="s">
        <v>293</v>
      </c>
      <c r="AD138" s="1331" t="s">
        <v>294</v>
      </c>
      <c r="AE138" s="1331" t="s">
        <v>295</v>
      </c>
      <c r="AF138" s="1331" t="s">
        <v>296</v>
      </c>
      <c r="AG138" s="1331"/>
      <c r="AH138" s="1331" t="str">
        <f>IF($E$138=0,"",$E$138)</f>
        <v>Тариф на транспортировку горячей воды</v>
      </c>
      <c r="AI138" s="1331" t="str">
        <f>IF($G$138=0,"",$G$138)</f>
        <v/>
      </c>
      <c r="AJ138" s="1331" t="str">
        <f>IF($J$138=0,"",$J$138)</f>
        <v/>
      </c>
      <c r="AK138" s="1331" t="str">
        <f>IF($K$138="нет","без дифференциации",IF($N$138=0,"",$N$138))</f>
        <v/>
      </c>
      <c r="AL138" s="1331" t="str">
        <f>IF($O$138="нет","без дифференциации",IF($R$138=0,"",$R$138))</f>
        <v/>
      </c>
      <c r="AM138" s="1331" t="str">
        <f>IF($S$138="нет","без дифференциации",IF($V$138=0,"",$V$138))</f>
        <v/>
      </c>
      <c r="AN138" s="1836">
        <f>$I$138</f>
        <v>0</v>
      </c>
      <c r="AO138" s="1331" t="str">
        <f>$I$138&amp;"."&amp;$M$138</f>
        <v>.</v>
      </c>
      <c r="AP138" s="1323" t="str">
        <f>$I$138&amp;"."&amp;$M$138&amp;"."&amp;$Q$138</f>
        <v>..</v>
      </c>
      <c r="AQ138" s="1323" t="str">
        <f>$I$138&amp;"."&amp;$M$138&amp;"."&amp;$Q$138&amp;"."&amp;$U$138</f>
        <v>...</v>
      </c>
      <c r="AR138" s="1531">
        <v>0</v>
      </c>
    </row>
    <row s="5061" customFormat="1" customHeight="1" ht="17.25" hidden="1">
      <c r="A139" s="385"/>
      <c r="C139" s="384"/>
      <c r="D139" s="2199"/>
      <c r="E139" s="2207"/>
      <c r="F139" s="2210"/>
      <c r="G139" s="2207"/>
      <c r="H139" s="2213"/>
      <c r="I139" s="2215"/>
      <c r="J139" s="2217"/>
      <c r="K139" s="2202"/>
      <c r="L139" s="2202"/>
      <c r="M139" s="2202"/>
      <c r="N139" s="2204"/>
      <c r="O139" s="2202"/>
      <c r="P139" s="2202"/>
      <c r="Q139" s="2202"/>
      <c r="R139" s="2205"/>
      <c r="S139" s="2202"/>
      <c r="T139" s="1361"/>
      <c r="U139" s="1361"/>
      <c r="V139" s="1361"/>
      <c r="W139" s="1362"/>
      <c r="X139" s="1323"/>
      <c r="Y139" s="1323"/>
      <c r="Z139" s="1323"/>
      <c r="AA139" s="1323"/>
      <c r="AB139" s="1323"/>
      <c r="AC139" s="1323"/>
      <c r="AD139" s="1323"/>
      <c r="AE139" s="1323"/>
      <c r="AF139" s="1323"/>
      <c r="AG139" s="1323"/>
      <c r="AH139" s="1323"/>
      <c r="AI139" s="1323"/>
      <c r="AJ139" s="1323"/>
      <c r="AK139" s="1323"/>
      <c r="AL139" s="1323"/>
      <c r="AM139" s="1323"/>
      <c r="AN139" s="1323"/>
      <c r="AO139" s="1323"/>
      <c r="AP139" s="1323"/>
      <c r="AQ139" s="1323"/>
      <c r="AR139" s="1531">
        <v>0</v>
      </c>
    </row>
    <row s="5061" customFormat="1" customHeight="1" ht="17.25" hidden="1">
      <c r="A140" s="385"/>
      <c r="C140" s="384"/>
      <c r="D140" s="2200"/>
      <c r="E140" s="2208"/>
      <c r="F140" s="2210"/>
      <c r="G140" s="2208"/>
      <c r="H140" s="2213"/>
      <c r="I140" s="2215"/>
      <c r="J140" s="2218"/>
      <c r="K140" s="2202"/>
      <c r="L140" s="2202"/>
      <c r="M140" s="2202"/>
      <c r="N140" s="2205"/>
      <c r="O140" s="2202"/>
      <c r="P140" s="1535"/>
      <c r="Q140" s="1361"/>
      <c r="R140" s="1361"/>
      <c r="S140" s="393"/>
      <c r="T140" s="393"/>
      <c r="U140" s="393"/>
      <c r="V140" s="393"/>
      <c r="W140" s="1362"/>
      <c r="X140" s="1323"/>
      <c r="Y140" s="1323"/>
      <c r="Z140" s="1323"/>
      <c r="AA140" s="1323"/>
      <c r="AB140" s="1323"/>
      <c r="AC140" s="1323"/>
      <c r="AD140" s="1323"/>
      <c r="AE140" s="1323"/>
      <c r="AF140" s="1323"/>
      <c r="AG140" s="1323"/>
      <c r="AH140" s="1323"/>
      <c r="AI140" s="1323"/>
      <c r="AJ140" s="1323"/>
      <c r="AK140" s="1323"/>
      <c r="AL140" s="1323"/>
      <c r="AM140" s="1323"/>
      <c r="AN140" s="1323"/>
      <c r="AO140" s="1323"/>
      <c r="AP140" s="1323"/>
      <c r="AQ140" s="1323"/>
      <c r="AR140" s="1531">
        <v>0</v>
      </c>
    </row>
    <row s="5061" customFormat="1" customHeight="1" ht="17.25" hidden="1">
      <c r="A141" s="385"/>
      <c r="C141" s="384"/>
      <c r="D141" s="2200"/>
      <c r="E141" s="2208"/>
      <c r="F141" s="2210"/>
      <c r="G141" s="2208"/>
      <c r="H141" s="2213"/>
      <c r="I141" s="2215"/>
      <c r="J141" s="2218"/>
      <c r="K141" s="2202"/>
      <c r="L141" s="1361"/>
      <c r="M141" s="1361"/>
      <c r="N141" s="1361"/>
      <c r="O141" s="1361"/>
      <c r="P141" s="1361"/>
      <c r="Q141" s="1361"/>
      <c r="R141" s="1361"/>
      <c r="S141" s="393"/>
      <c r="T141" s="393"/>
      <c r="U141" s="393"/>
      <c r="V141" s="393"/>
      <c r="W141" s="1362"/>
      <c r="X141" s="1323"/>
      <c r="Y141" s="1323"/>
      <c r="Z141" s="1323"/>
      <c r="AA141" s="1323"/>
      <c r="AB141" s="1323"/>
      <c r="AC141" s="1323"/>
      <c r="AD141" s="1323"/>
      <c r="AE141" s="1323"/>
      <c r="AF141" s="1323"/>
      <c r="AG141" s="1323"/>
      <c r="AH141" s="1323"/>
      <c r="AI141" s="1323"/>
      <c r="AJ141" s="1323"/>
      <c r="AK141" s="1323"/>
      <c r="AL141" s="1323"/>
      <c r="AM141" s="1323"/>
      <c r="AN141" s="1323"/>
      <c r="AO141" s="1323"/>
      <c r="AP141" s="1323"/>
      <c r="AQ141" s="1323"/>
      <c r="AR141" s="1531">
        <v>0</v>
      </c>
    </row>
    <row s="5061" customFormat="1" customHeight="1" ht="17.25" hidden="1">
      <c r="A142" s="385"/>
      <c r="C142" s="384"/>
      <c r="D142" s="2200"/>
      <c r="E142" s="2208"/>
      <c r="F142" s="2211"/>
      <c r="G142" s="2208"/>
      <c r="H142" s="1363"/>
      <c r="I142" s="1364"/>
      <c r="J142" s="1364"/>
      <c r="K142" s="1364"/>
      <c r="L142" s="1364"/>
      <c r="M142" s="1364"/>
      <c r="N142" s="1364"/>
      <c r="O142" s="1364"/>
      <c r="P142" s="1364"/>
      <c r="Q142" s="1364"/>
      <c r="R142" s="1364"/>
      <c r="S142" s="1365"/>
      <c r="T142" s="1365"/>
      <c r="U142" s="1365"/>
      <c r="V142" s="1365"/>
      <c r="W142" s="1366"/>
      <c r="X142" s="1323"/>
      <c r="Y142" s="1323"/>
      <c r="Z142" s="1323"/>
      <c r="AA142" s="1323"/>
      <c r="AB142" s="1323"/>
      <c r="AC142" s="1323"/>
      <c r="AD142" s="1323"/>
      <c r="AE142" s="1323"/>
      <c r="AF142" s="1323"/>
      <c r="AG142" s="1323"/>
      <c r="AH142" s="1323"/>
      <c r="AI142" s="1323"/>
      <c r="AJ142" s="1323"/>
      <c r="AK142" s="1323"/>
      <c r="AL142" s="1323"/>
      <c r="AM142" s="1323"/>
      <c r="AN142" s="1323"/>
      <c r="AO142" s="1323"/>
      <c r="AP142" s="1323"/>
      <c r="AQ142" s="1323"/>
      <c r="AR142" s="1531">
        <v>0</v>
      </c>
    </row>
    <row s="5061" customFormat="1" customHeight="1" ht="17.25" hidden="1">
      <c r="A143" s="385"/>
      <c r="C143" s="273"/>
      <c r="D143" s="2199">
        <v>3</v>
      </c>
      <c r="E143" s="2207" t="s">
        <v>297</v>
      </c>
      <c r="F143" s="2209" t="s">
        <v>19</v>
      </c>
      <c r="G143" s="2207"/>
      <c r="H143" s="2212"/>
      <c r="I143" s="2214"/>
      <c r="J143" s="2216"/>
      <c r="K143" s="2201"/>
      <c r="L143" s="2201"/>
      <c r="M143" s="2201"/>
      <c r="N143" s="2203"/>
      <c r="O143" s="2201"/>
      <c r="P143" s="2201"/>
      <c r="Q143" s="2201"/>
      <c r="R143" s="2206"/>
      <c r="S143" s="2201"/>
      <c r="T143" s="2007"/>
      <c r="U143" s="2007"/>
      <c r="V143" s="2009"/>
      <c r="W143" s="1360"/>
      <c r="X143" s="1331"/>
      <c r="Y143" s="1331"/>
      <c r="Z143" s="1331"/>
      <c r="AA143" s="1331"/>
      <c r="AB143" s="1331"/>
      <c r="AC143" s="1331" t="s">
        <v>298</v>
      </c>
      <c r="AD143" s="1331" t="s">
        <v>299</v>
      </c>
      <c r="AE143" s="1331" t="s">
        <v>300</v>
      </c>
      <c r="AF143" s="1331" t="s">
        <v>301</v>
      </c>
      <c r="AG143" s="1331"/>
      <c r="AH143" s="1331" t="str">
        <f>IF($E$143=0,"",$E$143)</f>
        <v>Тариф на подключение (технологическое присоединение) к централизованной системе горячего водоснабжения</v>
      </c>
      <c r="AI143" s="1331" t="str">
        <f>IF($G$143=0,"",$G$143)</f>
        <v/>
      </c>
      <c r="AJ143" s="1331" t="str">
        <f>IF($J$143=0,"",$J$143)</f>
        <v/>
      </c>
      <c r="AK143" s="1331" t="str">
        <f>IF($K$143="нет","без дифференциации",IF($N$143=0,"",$N$143))</f>
        <v/>
      </c>
      <c r="AL143" s="1331" t="str">
        <f>IF($O$143="нет","без дифференциации",IF($R$143=0,"",$R$143))</f>
        <v/>
      </c>
      <c r="AM143" s="1331" t="str">
        <f>IF($S$143="нет","без дифференциации",IF($V$143=0,"",$V$143))</f>
        <v/>
      </c>
      <c r="AN143" s="1836">
        <f>$I$143</f>
        <v>0</v>
      </c>
      <c r="AO143" s="1331" t="str">
        <f>$I$143&amp;"."&amp;$M$143</f>
        <v>.</v>
      </c>
      <c r="AP143" s="1330" t="str">
        <f>$I$143&amp;"."&amp;$M$143&amp;"."&amp;$Q$143</f>
        <v>..</v>
      </c>
      <c r="AQ143" s="1330" t="str">
        <f>$I$143&amp;"."&amp;$M$143&amp;"."&amp;$Q$143&amp;"."&amp;$U$143</f>
        <v>...</v>
      </c>
      <c r="AR143" s="1531">
        <v>0</v>
      </c>
    </row>
    <row s="5061" customFormat="1" customHeight="1" ht="17.25" hidden="1">
      <c r="A144" s="385"/>
      <c r="C144" s="384"/>
      <c r="D144" s="2199"/>
      <c r="E144" s="2207"/>
      <c r="F144" s="2210"/>
      <c r="G144" s="2207"/>
      <c r="H144" s="2213"/>
      <c r="I144" s="2215"/>
      <c r="J144" s="2217"/>
      <c r="K144" s="2202"/>
      <c r="L144" s="2202"/>
      <c r="M144" s="2202"/>
      <c r="N144" s="2204"/>
      <c r="O144" s="2202"/>
      <c r="P144" s="2202"/>
      <c r="Q144" s="2202"/>
      <c r="R144" s="2205"/>
      <c r="S144" s="2202"/>
      <c r="T144" s="2012"/>
      <c r="U144" s="2012"/>
      <c r="V144" s="2012"/>
      <c r="W144" s="2013"/>
      <c r="X144" s="1330"/>
      <c r="Y144" s="1330"/>
      <c r="Z144" s="1330"/>
      <c r="AA144" s="1330"/>
      <c r="AB144" s="1330"/>
      <c r="AC144" s="1330"/>
      <c r="AD144" s="1330"/>
      <c r="AE144" s="1330"/>
      <c r="AF144" s="1330"/>
      <c r="AG144" s="1330"/>
      <c r="AH144" s="1330"/>
      <c r="AI144" s="1330"/>
      <c r="AJ144" s="1330"/>
      <c r="AK144" s="1330"/>
      <c r="AL144" s="1330"/>
      <c r="AM144" s="1330"/>
      <c r="AN144" s="1330"/>
      <c r="AO144" s="1330"/>
      <c r="AP144" s="1330"/>
      <c r="AQ144" s="1330"/>
      <c r="AR144" s="1531">
        <v>0</v>
      </c>
    </row>
    <row s="5061" customFormat="1" customHeight="1" ht="17.25" hidden="1">
      <c r="A145" s="385"/>
      <c r="C145" s="384"/>
      <c r="D145" s="2200"/>
      <c r="E145" s="2208"/>
      <c r="F145" s="2210"/>
      <c r="G145" s="2208"/>
      <c r="H145" s="2213"/>
      <c r="I145" s="2215"/>
      <c r="J145" s="2218"/>
      <c r="K145" s="2202"/>
      <c r="L145" s="2202"/>
      <c r="M145" s="2202"/>
      <c r="N145" s="2205"/>
      <c r="O145" s="2202"/>
      <c r="P145" s="2008"/>
      <c r="Q145" s="2012"/>
      <c r="R145" s="2012"/>
      <c r="S145" s="393"/>
      <c r="T145" s="393"/>
      <c r="U145" s="393"/>
      <c r="V145" s="393"/>
      <c r="W145" s="2013"/>
      <c r="X145" s="1330"/>
      <c r="Y145" s="1330"/>
      <c r="Z145" s="1330"/>
      <c r="AA145" s="1330"/>
      <c r="AB145" s="1330"/>
      <c r="AC145" s="1330"/>
      <c r="AD145" s="1330"/>
      <c r="AE145" s="1330"/>
      <c r="AF145" s="1330"/>
      <c r="AG145" s="1330"/>
      <c r="AH145" s="1330"/>
      <c r="AI145" s="1330"/>
      <c r="AJ145" s="1330"/>
      <c r="AK145" s="1330"/>
      <c r="AL145" s="1330"/>
      <c r="AM145" s="1330"/>
      <c r="AN145" s="1330"/>
      <c r="AO145" s="1330"/>
      <c r="AP145" s="1330"/>
      <c r="AQ145" s="1330"/>
      <c r="AR145" s="1531">
        <v>0</v>
      </c>
    </row>
    <row s="5061" customFormat="1" customHeight="1" ht="17.25" hidden="1">
      <c r="A146" s="385"/>
      <c r="C146" s="384"/>
      <c r="D146" s="2200"/>
      <c r="E146" s="2208"/>
      <c r="F146" s="2210"/>
      <c r="G146" s="2208"/>
      <c r="H146" s="2213"/>
      <c r="I146" s="2215"/>
      <c r="J146" s="2218"/>
      <c r="K146" s="2202"/>
      <c r="L146" s="2012"/>
      <c r="M146" s="2012"/>
      <c r="N146" s="2012"/>
      <c r="O146" s="2012"/>
      <c r="P146" s="2012"/>
      <c r="Q146" s="2012"/>
      <c r="R146" s="2012"/>
      <c r="S146" s="393"/>
      <c r="T146" s="393"/>
      <c r="U146" s="393"/>
      <c r="V146" s="393"/>
      <c r="W146" s="2013"/>
      <c r="X146" s="1330"/>
      <c r="Y146" s="1330"/>
      <c r="Z146" s="1330"/>
      <c r="AA146" s="1330"/>
      <c r="AB146" s="1330"/>
      <c r="AC146" s="1330"/>
      <c r="AD146" s="1330"/>
      <c r="AE146" s="1330"/>
      <c r="AF146" s="1330"/>
      <c r="AG146" s="1330"/>
      <c r="AH146" s="1330"/>
      <c r="AI146" s="1330"/>
      <c r="AJ146" s="1330"/>
      <c r="AK146" s="1330"/>
      <c r="AL146" s="1330"/>
      <c r="AM146" s="1330"/>
      <c r="AN146" s="1330"/>
      <c r="AO146" s="1330"/>
      <c r="AP146" s="1330"/>
      <c r="AQ146" s="1330"/>
      <c r="AR146" s="1531">
        <v>0</v>
      </c>
    </row>
    <row s="5061" customFormat="1" customHeight="1" ht="17.25" hidden="1">
      <c r="A147" s="385"/>
      <c r="C147" s="384"/>
      <c r="D147" s="2200"/>
      <c r="E147" s="2208"/>
      <c r="F147" s="2211"/>
      <c r="G147" s="2208"/>
      <c r="H147" s="1363"/>
      <c r="I147" s="2010"/>
      <c r="J147" s="2010"/>
      <c r="K147" s="2010"/>
      <c r="L147" s="2010"/>
      <c r="M147" s="2010"/>
      <c r="N147" s="2010"/>
      <c r="O147" s="2010"/>
      <c r="P147" s="2010"/>
      <c r="Q147" s="2010"/>
      <c r="R147" s="2010"/>
      <c r="S147" s="1365"/>
      <c r="T147" s="1365"/>
      <c r="U147" s="1365"/>
      <c r="V147" s="1365"/>
      <c r="W147" s="2011"/>
      <c r="X147" s="1330"/>
      <c r="Y147" s="1330"/>
      <c r="Z147" s="1330"/>
      <c r="AA147" s="1330"/>
      <c r="AB147" s="1330"/>
      <c r="AC147" s="1330"/>
      <c r="AD147" s="1330"/>
      <c r="AE147" s="1330"/>
      <c r="AF147" s="1330"/>
      <c r="AG147" s="1330"/>
      <c r="AH147" s="1330"/>
      <c r="AI147" s="1330"/>
      <c r="AJ147" s="1330"/>
      <c r="AK147" s="1330"/>
      <c r="AL147" s="1330"/>
      <c r="AM147" s="1330"/>
      <c r="AN147" s="1330"/>
      <c r="AO147" s="1330"/>
      <c r="AP147" s="1330"/>
      <c r="AQ147" s="1330"/>
      <c r="AR147" s="1531">
        <v>0</v>
      </c>
    </row>
    <row s="5061" customFormat="1" customHeight="1" ht="11.25" hidden="1">
      <c r="A148" s="341"/>
      <c r="B148" s="341"/>
      <c r="Y148" s="1323"/>
      <c r="Z148" s="1323"/>
      <c r="AA148" s="1323"/>
      <c r="AB148" s="1323"/>
      <c r="AC148" s="1323"/>
      <c r="AD148" s="1323"/>
      <c r="AE148" s="1323"/>
      <c r="AF148" s="1323"/>
      <c r="AG148" s="1323"/>
      <c r="AH148" s="1323"/>
      <c r="AI148" s="1323"/>
      <c r="AJ148" s="1323"/>
      <c r="AK148" s="1323"/>
      <c r="AL148" s="1323"/>
      <c r="AM148" s="1323"/>
      <c r="AN148" s="1323"/>
      <c r="AO148" s="1323"/>
      <c r="AP148" s="1323"/>
      <c r="AQ148" s="1323"/>
      <c r="AR148" s="1531">
        <v>0</v>
      </c>
    </row>
    <row s="5061" customFormat="1" customHeight="1" ht="17.25" hidden="1">
      <c r="A149" s="385"/>
      <c r="C149" s="273"/>
      <c r="D149" s="2199">
        <v>1</v>
      </c>
      <c r="E149" s="2207" t="s">
        <v>302</v>
      </c>
      <c r="F149" s="2209" t="s">
        <v>19</v>
      </c>
      <c r="G149" s="2207"/>
      <c r="H149" s="2212"/>
      <c r="I149" s="2214"/>
      <c r="J149" s="2216"/>
      <c r="K149" s="2201"/>
      <c r="L149" s="2201"/>
      <c r="M149" s="2201"/>
      <c r="N149" s="2203"/>
      <c r="O149" s="2201"/>
      <c r="P149" s="2201"/>
      <c r="Q149" s="2201"/>
      <c r="R149" s="2206"/>
      <c r="S149" s="2201"/>
      <c r="T149" s="1534"/>
      <c r="U149" s="1534"/>
      <c r="V149" s="1536"/>
      <c r="W149" s="1360"/>
      <c r="Y149" s="1331"/>
      <c r="Z149" s="1331"/>
      <c r="AA149" s="1331"/>
      <c r="AB149" s="1331"/>
      <c r="AC149" s="1331" t="s">
        <v>303</v>
      </c>
      <c r="AD149" s="1331" t="s">
        <v>304</v>
      </c>
      <c r="AE149" s="1331" t="s">
        <v>305</v>
      </c>
      <c r="AF149" s="1331" t="s">
        <v>306</v>
      </c>
      <c r="AG149" s="1331"/>
      <c r="AH149" s="1331" t="str">
        <f>IF($E$149=0,"",$E$149)</f>
        <v>Тариф на водоотведение</v>
      </c>
      <c r="AI149" s="1331" t="str">
        <f>IF($G$149=0,"",$G$149)</f>
        <v/>
      </c>
      <c r="AJ149" s="1331" t="str">
        <f>IF($J$149=0,"",$J$149)</f>
        <v/>
      </c>
      <c r="AK149" s="1331" t="str">
        <f>IF($K$149="нет","без дифференциации",IF($N$149=0,"",$N$149))</f>
        <v/>
      </c>
      <c r="AL149" s="1331" t="str">
        <f>IF($O$149="нет","без дифференциации",IF($R$149=0,"",$R$149))</f>
        <v/>
      </c>
      <c r="AM149" s="1331" t="str">
        <f>IF($S$149="нет","без дифференциации",IF($V$149=0,"",$V$149))</f>
        <v/>
      </c>
      <c r="AN149" s="1331">
        <f>$I$149</f>
        <v>0</v>
      </c>
      <c r="AO149" s="1331" t="str">
        <f>$I$149&amp;"."&amp;$M$149</f>
        <v>.</v>
      </c>
      <c r="AP149" s="1331" t="str">
        <f>$I$149&amp;"."&amp;$M$149&amp;"."&amp;$Q$149</f>
        <v>..</v>
      </c>
      <c r="AQ149" s="1331" t="str">
        <f>$I$149&amp;"."&amp;$M$149&amp;"."&amp;$Q$149&amp;"."&amp;$U$149</f>
        <v>...</v>
      </c>
      <c r="AR149" s="1531">
        <v>0</v>
      </c>
    </row>
    <row s="5061" customFormat="1" customHeight="1" ht="17.25" hidden="1">
      <c r="A150" s="385"/>
      <c r="C150" s="384"/>
      <c r="D150" s="2199"/>
      <c r="E150" s="2207"/>
      <c r="F150" s="2210"/>
      <c r="G150" s="2207"/>
      <c r="H150" s="2213"/>
      <c r="I150" s="2215"/>
      <c r="J150" s="2217"/>
      <c r="K150" s="2202"/>
      <c r="L150" s="2202"/>
      <c r="M150" s="2202"/>
      <c r="N150" s="2204"/>
      <c r="O150" s="2202"/>
      <c r="P150" s="2202"/>
      <c r="Q150" s="2202"/>
      <c r="R150" s="2205"/>
      <c r="S150" s="2202"/>
      <c r="T150" s="1361"/>
      <c r="U150" s="1361"/>
      <c r="V150" s="1361"/>
      <c r="W150" s="1362"/>
      <c r="Y150" s="1323"/>
      <c r="Z150" s="1323"/>
      <c r="AA150" s="1323"/>
      <c r="AB150" s="1323"/>
      <c r="AC150" s="1323"/>
      <c r="AD150" s="1323"/>
      <c r="AE150" s="1323"/>
      <c r="AF150" s="1323"/>
      <c r="AG150" s="1323"/>
      <c r="AH150" s="1323"/>
      <c r="AI150" s="1323"/>
      <c r="AJ150" s="1323"/>
      <c r="AK150" s="1323"/>
      <c r="AL150" s="1323"/>
      <c r="AM150" s="1323"/>
      <c r="AN150" s="1323"/>
      <c r="AO150" s="1323"/>
      <c r="AP150" s="1323"/>
      <c r="AQ150" s="1323"/>
      <c r="AR150" s="1531">
        <v>0</v>
      </c>
    </row>
    <row s="5061" customFormat="1" customHeight="1" ht="17.25" hidden="1">
      <c r="A151" s="385"/>
      <c r="C151" s="273"/>
      <c r="D151" s="2199"/>
      <c r="E151" s="2207"/>
      <c r="F151" s="2210"/>
      <c r="G151" s="2207"/>
      <c r="H151" s="2213"/>
      <c r="I151" s="2215"/>
      <c r="J151" s="2218"/>
      <c r="K151" s="2202"/>
      <c r="L151" s="2202"/>
      <c r="M151" s="2202"/>
      <c r="N151" s="2205"/>
      <c r="O151" s="2202"/>
      <c r="P151" s="1535"/>
      <c r="Q151" s="1361"/>
      <c r="R151" s="1361"/>
      <c r="S151" s="393"/>
      <c r="T151" s="393"/>
      <c r="U151" s="393"/>
      <c r="V151" s="393"/>
      <c r="W151" s="1362"/>
      <c r="Y151" s="1331"/>
      <c r="Z151" s="1331"/>
      <c r="AA151" s="1331"/>
      <c r="AB151" s="1331"/>
      <c r="AC151" s="1331"/>
      <c r="AD151" s="1331"/>
      <c r="AE151" s="1331"/>
      <c r="AF151" s="1331"/>
      <c r="AG151" s="1331"/>
      <c r="AH151" s="1331"/>
      <c r="AI151" s="1331"/>
      <c r="AJ151" s="1331"/>
      <c r="AK151" s="1331"/>
      <c r="AL151" s="1331"/>
      <c r="AM151" s="1331"/>
      <c r="AN151" s="1331"/>
      <c r="AO151" s="1331"/>
      <c r="AP151" s="1331"/>
      <c r="AQ151" s="1331"/>
      <c r="AR151" s="1531">
        <v>0</v>
      </c>
    </row>
    <row s="5061" customFormat="1" customHeight="1" ht="17.25" hidden="1">
      <c r="A152" s="385"/>
      <c r="C152" s="384"/>
      <c r="D152" s="2199"/>
      <c r="E152" s="2207"/>
      <c r="F152" s="2210"/>
      <c r="G152" s="2207"/>
      <c r="H152" s="2213"/>
      <c r="I152" s="2215"/>
      <c r="J152" s="2218"/>
      <c r="K152" s="2202"/>
      <c r="L152" s="1361"/>
      <c r="M152" s="1361"/>
      <c r="N152" s="1361"/>
      <c r="O152" s="1361"/>
      <c r="P152" s="1361"/>
      <c r="Q152" s="1361"/>
      <c r="R152" s="1361"/>
      <c r="S152" s="393"/>
      <c r="T152" s="393"/>
      <c r="U152" s="393"/>
      <c r="V152" s="393"/>
      <c r="W152" s="1362"/>
      <c r="Y152" s="1323"/>
      <c r="Z152" s="1323"/>
      <c r="AA152" s="1323"/>
      <c r="AB152" s="1323"/>
      <c r="AC152" s="1323"/>
      <c r="AD152" s="1323"/>
      <c r="AE152" s="1323"/>
      <c r="AF152" s="1323"/>
      <c r="AG152" s="1323"/>
      <c r="AH152" s="1323"/>
      <c r="AI152" s="1323"/>
      <c r="AJ152" s="1323"/>
      <c r="AK152" s="1323"/>
      <c r="AL152" s="1323"/>
      <c r="AM152" s="1323"/>
      <c r="AN152" s="1323"/>
      <c r="AO152" s="1323"/>
      <c r="AP152" s="1323"/>
      <c r="AQ152" s="1323"/>
      <c r="AR152" s="1531">
        <v>0</v>
      </c>
    </row>
    <row s="5061" customFormat="1" customHeight="1" ht="17.25" hidden="1">
      <c r="A153" s="385"/>
      <c r="C153" s="384"/>
      <c r="D153" s="2200"/>
      <c r="E153" s="2208"/>
      <c r="F153" s="2211"/>
      <c r="G153" s="2208"/>
      <c r="H153" s="1363"/>
      <c r="I153" s="1364"/>
      <c r="J153" s="1364"/>
      <c r="K153" s="1364"/>
      <c r="L153" s="1364"/>
      <c r="M153" s="1364"/>
      <c r="N153" s="1364"/>
      <c r="O153" s="1364"/>
      <c r="P153" s="1364"/>
      <c r="Q153" s="1364"/>
      <c r="R153" s="1364"/>
      <c r="S153" s="1365"/>
      <c r="T153" s="1365"/>
      <c r="U153" s="1365"/>
      <c r="V153" s="1365"/>
      <c r="W153" s="1366"/>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3"/>
      <c r="AR153" s="1531">
        <v>0</v>
      </c>
    </row>
    <row s="5061" customFormat="1" customHeight="1" ht="17.25" hidden="1">
      <c r="A154" s="385"/>
      <c r="C154" s="273"/>
      <c r="D154" s="2199">
        <v>2</v>
      </c>
      <c r="E154" s="2207" t="s">
        <v>307</v>
      </c>
      <c r="F154" s="2209" t="s">
        <v>19</v>
      </c>
      <c r="G154" s="2207"/>
      <c r="H154" s="2212"/>
      <c r="I154" s="2214"/>
      <c r="J154" s="2216"/>
      <c r="K154" s="2201"/>
      <c r="L154" s="2201"/>
      <c r="M154" s="2201"/>
      <c r="N154" s="2203"/>
      <c r="O154" s="2201"/>
      <c r="P154" s="2201"/>
      <c r="Q154" s="2201"/>
      <c r="R154" s="2206"/>
      <c r="S154" s="2201"/>
      <c r="T154" s="1534"/>
      <c r="U154" s="1534"/>
      <c r="V154" s="1536"/>
      <c r="W154" s="1360"/>
      <c r="X154" s="1331"/>
      <c r="Y154" s="1331"/>
      <c r="Z154" s="1331"/>
      <c r="AA154" s="1331"/>
      <c r="AB154" s="1331"/>
      <c r="AC154" s="1331" t="s">
        <v>308</v>
      </c>
      <c r="AD154" s="1331" t="s">
        <v>309</v>
      </c>
      <c r="AE154" s="1331" t="s">
        <v>310</v>
      </c>
      <c r="AF154" s="1331" t="s">
        <v>311</v>
      </c>
      <c r="AG154" s="1331"/>
      <c r="AH154" s="1331" t="str">
        <f>IF($E$154=0,"",$E$154)</f>
        <v>Тариф на транспортировку сточных вод</v>
      </c>
      <c r="AI154" s="1331" t="str">
        <f>IF($G$154=0,"",$G$154)</f>
        <v/>
      </c>
      <c r="AJ154" s="1331" t="str">
        <f>IF($J$154=0,"",$J$154)</f>
        <v/>
      </c>
      <c r="AK154" s="1331" t="str">
        <f>IF($K$154="нет","без дифференциации",IF($N$154=0,"",$N$154))</f>
        <v/>
      </c>
      <c r="AL154" s="1331" t="str">
        <f>IF($O$154="нет","без дифференциации",IF($R$154=0,"",$R$154))</f>
        <v/>
      </c>
      <c r="AM154" s="1331" t="str">
        <f>IF($S$154="нет","без дифференциации",IF($V$154=0,"",$V$154))</f>
        <v/>
      </c>
      <c r="AN154" s="1836">
        <f>$I$154</f>
        <v>0</v>
      </c>
      <c r="AO154" s="1331" t="str">
        <f>$I$154&amp;"."&amp;$M$154</f>
        <v>.</v>
      </c>
      <c r="AP154" s="1323" t="str">
        <f>$I$154&amp;"."&amp;$M$154&amp;"."&amp;$Q$154</f>
        <v>..</v>
      </c>
      <c r="AQ154" s="1323" t="str">
        <f>$I$154&amp;"."&amp;$M$154&amp;"."&amp;$Q$154&amp;"."&amp;$U$154</f>
        <v>...</v>
      </c>
      <c r="AR154" s="1531">
        <v>0</v>
      </c>
    </row>
    <row s="5061" customFormat="1" customHeight="1" ht="17.25" hidden="1">
      <c r="A155" s="385"/>
      <c r="C155" s="384"/>
      <c r="D155" s="2199"/>
      <c r="E155" s="2207"/>
      <c r="F155" s="2210"/>
      <c r="G155" s="2207"/>
      <c r="H155" s="2213"/>
      <c r="I155" s="2215"/>
      <c r="J155" s="2217"/>
      <c r="K155" s="2202"/>
      <c r="L155" s="2202"/>
      <c r="M155" s="2202"/>
      <c r="N155" s="2204"/>
      <c r="O155" s="2202"/>
      <c r="P155" s="2202"/>
      <c r="Q155" s="2202"/>
      <c r="R155" s="2205"/>
      <c r="S155" s="2202"/>
      <c r="T155" s="1361"/>
      <c r="U155" s="1361"/>
      <c r="V155" s="1361"/>
      <c r="W155" s="1362"/>
      <c r="X155" s="1323"/>
      <c r="Y155" s="1323"/>
      <c r="Z155" s="1323"/>
      <c r="AA155" s="1323"/>
      <c r="AB155" s="1323"/>
      <c r="AC155" s="1323"/>
      <c r="AD155" s="1323"/>
      <c r="AE155" s="1323"/>
      <c r="AF155" s="1323"/>
      <c r="AG155" s="1323"/>
      <c r="AH155" s="1323"/>
      <c r="AI155" s="1323"/>
      <c r="AJ155" s="1323"/>
      <c r="AK155" s="1323"/>
      <c r="AL155" s="1323"/>
      <c r="AM155" s="1323"/>
      <c r="AN155" s="1323"/>
      <c r="AO155" s="1323"/>
      <c r="AP155" s="1323"/>
      <c r="AQ155" s="1323"/>
      <c r="AR155" s="1531">
        <v>0</v>
      </c>
    </row>
    <row s="5061" customFormat="1" customHeight="1" ht="17.25" hidden="1">
      <c r="A156" s="385"/>
      <c r="C156" s="384"/>
      <c r="D156" s="2200"/>
      <c r="E156" s="2208"/>
      <c r="F156" s="2210"/>
      <c r="G156" s="2208"/>
      <c r="H156" s="2213"/>
      <c r="I156" s="2215"/>
      <c r="J156" s="2218"/>
      <c r="K156" s="2202"/>
      <c r="L156" s="2202"/>
      <c r="M156" s="2202"/>
      <c r="N156" s="2205"/>
      <c r="O156" s="2202"/>
      <c r="P156" s="1535"/>
      <c r="Q156" s="1361"/>
      <c r="R156" s="1361"/>
      <c r="S156" s="393"/>
      <c r="T156" s="393"/>
      <c r="U156" s="393"/>
      <c r="V156" s="393"/>
      <c r="W156" s="1362"/>
      <c r="X156" s="1323"/>
      <c r="Y156" s="1323"/>
      <c r="Z156" s="1323"/>
      <c r="AA156" s="1323"/>
      <c r="AB156" s="1323"/>
      <c r="AC156" s="1323"/>
      <c r="AD156" s="1323"/>
      <c r="AE156" s="1323"/>
      <c r="AF156" s="1323"/>
      <c r="AG156" s="1323"/>
      <c r="AH156" s="1323"/>
      <c r="AI156" s="1323"/>
      <c r="AJ156" s="1323"/>
      <c r="AK156" s="1323"/>
      <c r="AL156" s="1323"/>
      <c r="AM156" s="1323"/>
      <c r="AN156" s="1323"/>
      <c r="AO156" s="1323"/>
      <c r="AP156" s="1323"/>
      <c r="AQ156" s="1323"/>
      <c r="AR156" s="1531">
        <v>0</v>
      </c>
    </row>
    <row s="5061" customFormat="1" customHeight="1" ht="17.25" hidden="1">
      <c r="A157" s="385"/>
      <c r="C157" s="384"/>
      <c r="D157" s="2200"/>
      <c r="E157" s="2208"/>
      <c r="F157" s="2210"/>
      <c r="G157" s="2208"/>
      <c r="H157" s="2213"/>
      <c r="I157" s="2215"/>
      <c r="J157" s="2218"/>
      <c r="K157" s="2202"/>
      <c r="L157" s="1361"/>
      <c r="M157" s="1361"/>
      <c r="N157" s="1361"/>
      <c r="O157" s="1361"/>
      <c r="P157" s="1361"/>
      <c r="Q157" s="1361"/>
      <c r="R157" s="1361"/>
      <c r="S157" s="393"/>
      <c r="T157" s="393"/>
      <c r="U157" s="393"/>
      <c r="V157" s="393"/>
      <c r="W157" s="1362"/>
      <c r="X157" s="1323"/>
      <c r="Y157" s="1323"/>
      <c r="Z157" s="1323"/>
      <c r="AA157" s="1323"/>
      <c r="AB157" s="1323"/>
      <c r="AC157" s="1323"/>
      <c r="AD157" s="1323"/>
      <c r="AE157" s="1323"/>
      <c r="AF157" s="1323"/>
      <c r="AG157" s="1323"/>
      <c r="AH157" s="1323"/>
      <c r="AI157" s="1323"/>
      <c r="AJ157" s="1323"/>
      <c r="AK157" s="1323"/>
      <c r="AL157" s="1323"/>
      <c r="AM157" s="1323"/>
      <c r="AN157" s="1323"/>
      <c r="AO157" s="1323"/>
      <c r="AP157" s="1323"/>
      <c r="AQ157" s="1323"/>
      <c r="AR157" s="1531">
        <v>0</v>
      </c>
    </row>
    <row s="5061" customFormat="1" customHeight="1" ht="17.25" hidden="1">
      <c r="A158" s="385"/>
      <c r="C158" s="384"/>
      <c r="D158" s="2200"/>
      <c r="E158" s="2208"/>
      <c r="F158" s="2211"/>
      <c r="G158" s="2208"/>
      <c r="H158" s="1363"/>
      <c r="I158" s="1364"/>
      <c r="J158" s="1364"/>
      <c r="K158" s="1364"/>
      <c r="L158" s="1364"/>
      <c r="M158" s="1364"/>
      <c r="N158" s="1364"/>
      <c r="O158" s="1364"/>
      <c r="P158" s="1364"/>
      <c r="Q158" s="1364"/>
      <c r="R158" s="1364"/>
      <c r="S158" s="1365"/>
      <c r="T158" s="1365"/>
      <c r="U158" s="1365"/>
      <c r="V158" s="1365"/>
      <c r="W158" s="1366"/>
      <c r="X158" s="1323"/>
      <c r="Y158" s="1323"/>
      <c r="Z158" s="1323"/>
      <c r="AA158" s="1323"/>
      <c r="AB158" s="1323"/>
      <c r="AC158" s="1323"/>
      <c r="AD158" s="1323"/>
      <c r="AE158" s="1323"/>
      <c r="AF158" s="1323"/>
      <c r="AG158" s="1323"/>
      <c r="AH158" s="1323"/>
      <c r="AI158" s="1323"/>
      <c r="AJ158" s="1323"/>
      <c r="AK158" s="1323"/>
      <c r="AL158" s="1323"/>
      <c r="AM158" s="1323"/>
      <c r="AN158" s="1323"/>
      <c r="AO158" s="1323"/>
      <c r="AP158" s="1323"/>
      <c r="AQ158" s="1323"/>
      <c r="AR158" s="1531">
        <v>0</v>
      </c>
    </row>
    <row s="5061" customFormat="1" customHeight="1" ht="17.25" hidden="1">
      <c r="A159" s="385"/>
      <c r="C159" s="273"/>
      <c r="D159" s="2199">
        <v>3</v>
      </c>
      <c r="E159" s="2207" t="s">
        <v>312</v>
      </c>
      <c r="F159" s="2209" t="s">
        <v>19</v>
      </c>
      <c r="G159" s="2207"/>
      <c r="H159" s="2212"/>
      <c r="I159" s="2214"/>
      <c r="J159" s="2216"/>
      <c r="K159" s="2201"/>
      <c r="L159" s="2201"/>
      <c r="M159" s="2201"/>
      <c r="N159" s="2203"/>
      <c r="O159" s="2201"/>
      <c r="P159" s="2201"/>
      <c r="Q159" s="2201"/>
      <c r="R159" s="2206"/>
      <c r="S159" s="2201"/>
      <c r="T159" s="2007"/>
      <c r="U159" s="2007"/>
      <c r="V159" s="2009"/>
      <c r="W159" s="1360"/>
      <c r="X159" s="1331"/>
      <c r="Y159" s="1331"/>
      <c r="Z159" s="1331"/>
      <c r="AA159" s="1331"/>
      <c r="AB159" s="1331"/>
      <c r="AC159" s="1331" t="s">
        <v>313</v>
      </c>
      <c r="AD159" s="1331" t="s">
        <v>314</v>
      </c>
      <c r="AE159" s="1331" t="s">
        <v>315</v>
      </c>
      <c r="AF159" s="1331" t="s">
        <v>316</v>
      </c>
      <c r="AG159" s="1331"/>
      <c r="AH159" s="1331" t="str">
        <f>IF($E$159=0,"",$E$159)</f>
        <v>Тариф на подключение (технологическое присоединение) к централизованной системе водоотведения</v>
      </c>
      <c r="AI159" s="1331" t="str">
        <f>IF($G$159=0,"",$G$159)</f>
        <v/>
      </c>
      <c r="AJ159" s="1331" t="str">
        <f>IF($J$159=0,"",$J$159)</f>
        <v/>
      </c>
      <c r="AK159" s="1331" t="str">
        <f>IF($K$159="нет","без дифференциации",IF($N$159=0,"",$N$159))</f>
        <v/>
      </c>
      <c r="AL159" s="1331" t="str">
        <f>IF($O$159="нет","без дифференциации",IF($R$159=0,"",$R$159))</f>
        <v/>
      </c>
      <c r="AM159" s="1331" t="str">
        <f>IF($S$159="нет","без дифференциации",IF($V$159=0,"",$V$159))</f>
        <v/>
      </c>
      <c r="AN159" s="1836">
        <f>$I$159</f>
        <v>0</v>
      </c>
      <c r="AO159" s="1331" t="str">
        <f>$I$159&amp;"."&amp;$M$159</f>
        <v>.</v>
      </c>
      <c r="AP159" s="1330" t="str">
        <f>$I$159&amp;"."&amp;$M$159&amp;"."&amp;$Q$159</f>
        <v>..</v>
      </c>
      <c r="AQ159" s="1330" t="str">
        <f>$I$159&amp;"."&amp;$M$159&amp;"."&amp;$Q$159&amp;"."&amp;$U$159</f>
        <v>...</v>
      </c>
      <c r="AR159" s="1531">
        <v>0</v>
      </c>
    </row>
    <row s="5061" customFormat="1" customHeight="1" ht="17.25" hidden="1">
      <c r="A160" s="385"/>
      <c r="C160" s="384"/>
      <c r="D160" s="2199"/>
      <c r="E160" s="2207"/>
      <c r="F160" s="2210"/>
      <c r="G160" s="2207"/>
      <c r="H160" s="2213"/>
      <c r="I160" s="2215"/>
      <c r="J160" s="2217"/>
      <c r="K160" s="2202"/>
      <c r="L160" s="2202"/>
      <c r="M160" s="2202"/>
      <c r="N160" s="2204"/>
      <c r="O160" s="2202"/>
      <c r="P160" s="2202"/>
      <c r="Q160" s="2202"/>
      <c r="R160" s="2205"/>
      <c r="S160" s="2202"/>
      <c r="T160" s="2012"/>
      <c r="U160" s="2012"/>
      <c r="V160" s="2012"/>
      <c r="W160" s="2013"/>
      <c r="X160" s="1330"/>
      <c r="Y160" s="1330"/>
      <c r="Z160" s="1330"/>
      <c r="AA160" s="1330"/>
      <c r="AB160" s="1330"/>
      <c r="AC160" s="1330"/>
      <c r="AD160" s="1330"/>
      <c r="AE160" s="1330"/>
      <c r="AF160" s="1330"/>
      <c r="AG160" s="1330"/>
      <c r="AH160" s="1330"/>
      <c r="AI160" s="1330"/>
      <c r="AJ160" s="1330"/>
      <c r="AK160" s="1330"/>
      <c r="AL160" s="1330"/>
      <c r="AM160" s="1330"/>
      <c r="AN160" s="1330"/>
      <c r="AO160" s="1330"/>
      <c r="AP160" s="1330"/>
      <c r="AQ160" s="1330"/>
      <c r="AR160" s="1531">
        <v>0</v>
      </c>
    </row>
    <row s="5061" customFormat="1" customHeight="1" ht="17.25" hidden="1">
      <c r="A161" s="385"/>
      <c r="C161" s="384"/>
      <c r="D161" s="2200"/>
      <c r="E161" s="2208"/>
      <c r="F161" s="2210"/>
      <c r="G161" s="2208"/>
      <c r="H161" s="2213"/>
      <c r="I161" s="2215"/>
      <c r="J161" s="2218"/>
      <c r="K161" s="2202"/>
      <c r="L161" s="2202"/>
      <c r="M161" s="2202"/>
      <c r="N161" s="2205"/>
      <c r="O161" s="2202"/>
      <c r="P161" s="2008"/>
      <c r="Q161" s="2012"/>
      <c r="R161" s="2012"/>
      <c r="S161" s="393"/>
      <c r="T161" s="393"/>
      <c r="U161" s="393"/>
      <c r="V161" s="393"/>
      <c r="W161" s="2013"/>
      <c r="X161" s="1330"/>
      <c r="Y161" s="1330"/>
      <c r="Z161" s="1330"/>
      <c r="AA161" s="1330"/>
      <c r="AB161" s="1330"/>
      <c r="AC161" s="1330"/>
      <c r="AD161" s="1330"/>
      <c r="AE161" s="1330"/>
      <c r="AF161" s="1330"/>
      <c r="AG161" s="1330"/>
      <c r="AH161" s="1330"/>
      <c r="AI161" s="1330"/>
      <c r="AJ161" s="1330"/>
      <c r="AK161" s="1330"/>
      <c r="AL161" s="1330"/>
      <c r="AM161" s="1330"/>
      <c r="AN161" s="1330"/>
      <c r="AO161" s="1330"/>
      <c r="AP161" s="1330"/>
      <c r="AQ161" s="1330"/>
      <c r="AR161" s="1531">
        <v>0</v>
      </c>
    </row>
    <row s="5061" customFormat="1" customHeight="1" ht="17.25" hidden="1">
      <c r="A162" s="385"/>
      <c r="C162" s="384"/>
      <c r="D162" s="2200"/>
      <c r="E162" s="2208"/>
      <c r="F162" s="2210"/>
      <c r="G162" s="2208"/>
      <c r="H162" s="2213"/>
      <c r="I162" s="2215"/>
      <c r="J162" s="2218"/>
      <c r="K162" s="2202"/>
      <c r="L162" s="2012"/>
      <c r="M162" s="2012"/>
      <c r="N162" s="2012"/>
      <c r="O162" s="2012"/>
      <c r="P162" s="2012"/>
      <c r="Q162" s="2012"/>
      <c r="R162" s="2012"/>
      <c r="S162" s="393"/>
      <c r="T162" s="393"/>
      <c r="U162" s="393"/>
      <c r="V162" s="393"/>
      <c r="W162" s="2013"/>
      <c r="X162" s="1330"/>
      <c r="Y162" s="1330"/>
      <c r="Z162" s="1330"/>
      <c r="AA162" s="1330"/>
      <c r="AB162" s="1330"/>
      <c r="AC162" s="1330"/>
      <c r="AD162" s="1330"/>
      <c r="AE162" s="1330"/>
      <c r="AF162" s="1330"/>
      <c r="AG162" s="1330"/>
      <c r="AH162" s="1330"/>
      <c r="AI162" s="1330"/>
      <c r="AJ162" s="1330"/>
      <c r="AK162" s="1330"/>
      <c r="AL162" s="1330"/>
      <c r="AM162" s="1330"/>
      <c r="AN162" s="1330"/>
      <c r="AO162" s="1330"/>
      <c r="AP162" s="1330"/>
      <c r="AQ162" s="1330"/>
      <c r="AR162" s="1531">
        <v>0</v>
      </c>
    </row>
    <row s="5061" customFormat="1" customHeight="1" ht="17.25" hidden="1">
      <c r="A163" s="385"/>
      <c r="C163" s="384"/>
      <c r="D163" s="2200"/>
      <c r="E163" s="2208"/>
      <c r="F163" s="2211"/>
      <c r="G163" s="2208"/>
      <c r="H163" s="1363"/>
      <c r="I163" s="2010"/>
      <c r="J163" s="2010"/>
      <c r="K163" s="2010"/>
      <c r="L163" s="2010"/>
      <c r="M163" s="2010"/>
      <c r="N163" s="2010"/>
      <c r="O163" s="2010"/>
      <c r="P163" s="2010"/>
      <c r="Q163" s="2010"/>
      <c r="R163" s="2010"/>
      <c r="S163" s="1365"/>
      <c r="T163" s="1365"/>
      <c r="U163" s="1365"/>
      <c r="V163" s="1365"/>
      <c r="W163" s="2011"/>
      <c r="X163" s="1330"/>
      <c r="Y163" s="1330"/>
      <c r="Z163" s="1330"/>
      <c r="AA163" s="1330"/>
      <c r="AB163" s="1330"/>
      <c r="AC163" s="1330"/>
      <c r="AD163" s="1330"/>
      <c r="AE163" s="1330"/>
      <c r="AF163" s="1330"/>
      <c r="AG163" s="1330"/>
      <c r="AH163" s="1330"/>
      <c r="AI163" s="1330"/>
      <c r="AJ163" s="1330"/>
      <c r="AK163" s="1330"/>
      <c r="AL163" s="1330"/>
      <c r="AM163" s="1330"/>
      <c r="AN163" s="1330"/>
      <c r="AO163" s="1330"/>
      <c r="AP163" s="1330"/>
      <c r="AQ163" s="1330"/>
      <c r="AR163" s="1531">
        <v>0</v>
      </c>
    </row>
    <row customHeight="1" ht="11.549999999999999">
      <c r="AR164" s="168">
        <v>11</v>
      </c>
    </row>
    <row customHeight="1" ht="11.549999999999999">
      <c r="AR165" s="168">
        <v>11</v>
      </c>
    </row>
    <row customHeight="1" ht="11.549999999999999">
      <c r="AR166" s="168">
        <v>11</v>
      </c>
    </row>
    <row customHeight="1" ht="11.549999999999999">
      <c r="E167" s="1414"/>
      <c r="AR167" s="168">
        <v>11</v>
      </c>
    </row>
    <row customHeight="1" ht="11.549999999999999">
      <c r="E168" s="1414"/>
      <c r="AR168" s="168">
        <v>11</v>
      </c>
    </row>
    <row customHeight="1" ht="11.549999999999999">
      <c r="E169" s="1414"/>
      <c r="AR169" s="168">
        <v>11</v>
      </c>
    </row>
    <row customHeight="1" ht="11.549999999999999">
      <c r="E170" s="1414"/>
      <c r="AR170" s="168">
        <v>11</v>
      </c>
    </row>
    <row customHeight="1" ht="11.549999999999999">
      <c r="E171" s="1414"/>
      <c r="AR171" s="168">
        <v>11</v>
      </c>
    </row>
    <row customHeight="1" ht="11.549999999999999">
      <c r="E172" s="1414"/>
      <c r="AR172" s="168">
        <v>11</v>
      </c>
    </row>
    <row customHeight="1" ht="11.549999999999999">
      <c r="E173" s="1414"/>
      <c r="AR173" s="168">
        <v>11</v>
      </c>
    </row>
    <row customHeight="1" ht="11.25" hidden="1">
      <c r="A174" s="217" t="s">
        <v>81</v>
      </c>
      <c r="B174" s="217">
        <v>0</v>
      </c>
      <c r="C174" s="168">
        <v>3</v>
      </c>
      <c r="D174" s="168">
        <v>6</v>
      </c>
      <c r="E174" s="168">
        <v>42</v>
      </c>
      <c r="F174" s="1347">
        <v>14</v>
      </c>
      <c r="G174" s="168">
        <v>42</v>
      </c>
      <c r="H174" s="168">
        <v>3</v>
      </c>
      <c r="I174" s="168">
        <v>5</v>
      </c>
      <c r="J174" s="168">
        <v>47</v>
      </c>
      <c r="K174" s="168">
        <v>3</v>
      </c>
      <c r="L174" s="168">
        <v>3</v>
      </c>
      <c r="M174" s="168">
        <v>5</v>
      </c>
      <c r="N174" s="168">
        <v>28</v>
      </c>
      <c r="O174" s="168">
        <v>3</v>
      </c>
      <c r="P174" s="168">
        <v>3</v>
      </c>
      <c r="Q174" s="168">
        <v>5</v>
      </c>
      <c r="R174" s="168">
        <v>34</v>
      </c>
      <c r="S174" s="346">
        <v>0</v>
      </c>
      <c r="T174" s="346">
        <v>0</v>
      </c>
      <c r="U174" s="346">
        <v>0</v>
      </c>
      <c r="V174" s="346">
        <v>0</v>
      </c>
      <c r="W174" s="168">
        <v>30</v>
      </c>
      <c r="X174" s="168">
        <v>3</v>
      </c>
      <c r="Y174" s="1323">
        <v>0</v>
      </c>
      <c r="Z174" s="1323">
        <v>0</v>
      </c>
      <c r="AA174" s="1323">
        <v>0</v>
      </c>
      <c r="AB174" s="1323">
        <v>0</v>
      </c>
      <c r="AC174" s="1323">
        <v>0</v>
      </c>
      <c r="AD174" s="1323">
        <v>0</v>
      </c>
      <c r="AE174" s="1323">
        <v>0</v>
      </c>
      <c r="AF174" s="1323">
        <v>0</v>
      </c>
      <c r="AG174" s="1323">
        <v>0</v>
      </c>
      <c r="AH174" s="1323">
        <v>0</v>
      </c>
      <c r="AI174" s="1323">
        <v>0</v>
      </c>
      <c r="AJ174" s="1323">
        <v>0</v>
      </c>
      <c r="AK174" s="1323">
        <v>0</v>
      </c>
      <c r="AL174" s="1323">
        <v>0</v>
      </c>
      <c r="AM174" s="1323">
        <v>0</v>
      </c>
      <c r="AN174" s="1323">
        <v>0</v>
      </c>
      <c r="AO174" s="1323">
        <v>0</v>
      </c>
      <c r="AP174" s="1323">
        <v>0</v>
      </c>
      <c r="AQ174" s="1323">
        <v>0</v>
      </c>
      <c r="AR174" s="168">
        <v>11</v>
      </c>
    </row>
  </sheetData>
  <sheetProtection formatColumns="0" formatRows="0" autoFilter="0" sort="0" insertRows="0" insertColumns="1" deleteRows="0" deleteColumns="0"/>
  <mergeCells count="471">
    <mergeCell ref="R23:R24"/>
    <mergeCell ref="S23:S24"/>
    <mergeCell ref="G23:G27"/>
    <mergeCell ref="H23:H26"/>
    <mergeCell ref="I23:I26"/>
    <mergeCell ref="J23:J26"/>
    <mergeCell ref="K23:K26"/>
    <mergeCell ref="L23:L25"/>
    <mergeCell ref="M23:M25"/>
    <mergeCell ref="N23:N25"/>
    <mergeCell ref="O23:O25"/>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99:D131"/>
    <mergeCell ref="E99:E131"/>
    <mergeCell ref="F99:F131"/>
    <mergeCell ref="G99:G131"/>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48:M50"/>
    <mergeCell ref="N48:N50"/>
    <mergeCell ref="O48:O50"/>
    <mergeCell ref="N38:N40"/>
    <mergeCell ref="D133:D137"/>
    <mergeCell ref="E133:E137"/>
    <mergeCell ref="F133:F137"/>
    <mergeCell ref="G133:G137"/>
    <mergeCell ref="H133:H136"/>
    <mergeCell ref="I133:I136"/>
    <mergeCell ref="J133:J136"/>
    <mergeCell ref="K133:K136"/>
    <mergeCell ref="L133:L135"/>
    <mergeCell ref="P53:P54"/>
    <mergeCell ref="Q53:Q54"/>
    <mergeCell ref="R53:R54"/>
    <mergeCell ref="S53:S54"/>
    <mergeCell ref="P48:P49"/>
    <mergeCell ref="Q48:Q49"/>
    <mergeCell ref="R48:R49"/>
    <mergeCell ref="S48:S49"/>
    <mergeCell ref="S28:S29"/>
    <mergeCell ref="S18:S19"/>
    <mergeCell ref="M133:M135"/>
    <mergeCell ref="N133:N135"/>
    <mergeCell ref="O133:O135"/>
    <mergeCell ref="P133:P134"/>
    <mergeCell ref="Q133:Q134"/>
    <mergeCell ref="R133:R134"/>
    <mergeCell ref="S133:S134"/>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 ref="H115:H118"/>
    <mergeCell ref="I115:I118"/>
    <mergeCell ref="J115:J118"/>
    <mergeCell ref="K115:K118"/>
    <mergeCell ref="L115:L117"/>
    <mergeCell ref="M115:M117"/>
    <mergeCell ref="N115:N117"/>
    <mergeCell ref="O115:O117"/>
    <mergeCell ref="P115:P116"/>
    <mergeCell ref="Q115:Q116"/>
    <mergeCell ref="R115:R116"/>
    <mergeCell ref="S115:S116"/>
    <mergeCell ref="W115:W116"/>
    <mergeCell ref="H119:H122"/>
    <mergeCell ref="I119:I122"/>
    <mergeCell ref="J119:J122"/>
    <mergeCell ref="K119:K122"/>
    <mergeCell ref="L119:L121"/>
    <mergeCell ref="M119:M121"/>
    <mergeCell ref="N119:N121"/>
    <mergeCell ref="O119:O121"/>
    <mergeCell ref="P119:P120"/>
    <mergeCell ref="Q119:Q120"/>
    <mergeCell ref="R119:R120"/>
    <mergeCell ref="S119:S120"/>
    <mergeCell ref="W119:W120"/>
    <mergeCell ref="H123:H126"/>
    <mergeCell ref="I123:I126"/>
    <mergeCell ref="J123:J126"/>
    <mergeCell ref="K123:K126"/>
    <mergeCell ref="L123:L125"/>
    <mergeCell ref="M123:M125"/>
    <mergeCell ref="N123:N125"/>
    <mergeCell ref="O123:O125"/>
    <mergeCell ref="P123:P124"/>
    <mergeCell ref="Q123:Q124"/>
    <mergeCell ref="R123:R124"/>
    <mergeCell ref="S123:S124"/>
    <mergeCell ref="W123:W124"/>
    <mergeCell ref="H127:H130"/>
    <mergeCell ref="I127:I130"/>
    <mergeCell ref="J127:J130"/>
    <mergeCell ref="K127:K130"/>
    <mergeCell ref="L127:L129"/>
    <mergeCell ref="M127:M129"/>
    <mergeCell ref="N127:N129"/>
    <mergeCell ref="O127:O129"/>
    <mergeCell ref="P127:P128"/>
    <mergeCell ref="Q127:Q128"/>
    <mergeCell ref="R127:R128"/>
    <mergeCell ref="S127:S128"/>
    <mergeCell ref="W127:W128"/>
  </mergeCells>
  <dataValidations count="165">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K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K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type="textLength" operator="lessThanOrEqual" allowBlank="1" showInputMessage="1" showErrorMessage="1" errorTitle="Ошибка" error="Допускается ввод не более 900 символов!" sqref="W119">
      <formula1>900</formula1>
    </dataValidation>
    <dataValidation type="textLength" operator="lessThanOrEqual" allowBlank="1" showInputMessage="1" showErrorMessage="1" errorTitle="Ошибка" error="Допускается ввод не более 900 символов!" sqref="V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O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K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59:O160 O133:O134 S133:S134 O138:O139 S138:S139 K133:K134 K138:K139 K154:K155 O154:O155 K149:K150 O149:O150 S154:S155 O143:O144 S149:S150 O58:O59 S58:S59 K58:K59 K63:K64 O63:O64 S63:S64 F79:F102 F131 F133:F147 S143:S144 K143:K144 F149:F163 S159:S160 K159:K160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33:J134 R133:R134 V133:W133 J138:J139 R138:R139 V138:W138 J154:J155 R154:R155 V154:W154 J149:J150 R149:R150 V149:W149 J58:J59 R58:R59 V58:W58 J63:J64 R63:R64 V63:W63 J143:J144 R143:R144 V143:W143 J159:J160 R159:R160 V159:W15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33:N135 N138:N140 N154:N156 N149:N151 N58:N60 N63:N65 N143:N145 N159:N16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3:G147 G149:G163 G79:G102 G131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F1A9-F744-3C32-BDE9-0.2639B86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317</v>
      </c>
      <c r="M2" s="1617" t="s">
        <v>318</v>
      </c>
      <c r="R2" s="1617" t="s">
        <v>319</v>
      </c>
      <c r="S2" s="1617" t="s">
        <v>318</v>
      </c>
      <c r="X2" s="1617" t="s">
        <v>317</v>
      </c>
      <c r="Y2" s="1617" t="s">
        <v>318</v>
      </c>
      <c r="AD2" s="1617" t="s">
        <v>317</v>
      </c>
      <c r="AE2" s="1617" t="s">
        <v>318</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320</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321</v>
      </c>
      <c r="M8" s="2260"/>
      <c r="N8" s="2260"/>
      <c r="O8" s="2260"/>
      <c r="P8" s="2260"/>
      <c r="Q8" s="1621"/>
      <c r="R8" s="2160" t="s">
        <v>322</v>
      </c>
      <c r="S8" s="2261"/>
      <c r="T8" s="2261"/>
      <c r="U8" s="2261"/>
      <c r="V8" s="2261"/>
      <c r="W8" s="1621"/>
      <c r="X8" s="2262" t="s">
        <v>323</v>
      </c>
      <c r="Y8" s="2262"/>
      <c r="Z8" s="2262"/>
      <c r="AA8" s="2262"/>
      <c r="AB8" s="2262"/>
      <c r="AC8" s="1622"/>
      <c r="AD8" s="2191" t="s">
        <v>324</v>
      </c>
      <c r="AE8" s="2191"/>
      <c r="AF8" s="2191"/>
      <c r="AG8" s="2191"/>
      <c r="AH8" s="2165"/>
      <c r="AI8" s="2191" t="s">
        <v>325</v>
      </c>
      <c r="AJ8" s="1638"/>
      <c r="BM8" s="357">
        <v>32</v>
      </c>
    </row>
    <row customHeight="1" ht="23.25">
      <c r="D9" s="2191"/>
      <c r="E9" s="2191"/>
      <c r="F9" s="2239" t="s">
        <v>88</v>
      </c>
      <c r="G9" s="2239" t="s">
        <v>127</v>
      </c>
      <c r="H9" s="2258"/>
      <c r="I9" s="2259"/>
      <c r="J9" s="2165"/>
      <c r="K9" s="1623"/>
      <c r="L9" s="2191" t="s">
        <v>326</v>
      </c>
      <c r="M9" s="2165"/>
      <c r="N9" s="2256" t="s">
        <v>87</v>
      </c>
      <c r="O9" s="2257"/>
      <c r="P9" s="2191" t="s">
        <v>128</v>
      </c>
      <c r="Q9" s="1620"/>
      <c r="R9" s="2191" t="s">
        <v>326</v>
      </c>
      <c r="S9" s="2165"/>
      <c r="T9" s="2256" t="s">
        <v>87</v>
      </c>
      <c r="U9" s="2257"/>
      <c r="V9" s="2191" t="s">
        <v>128</v>
      </c>
      <c r="W9" s="1620"/>
      <c r="X9" s="2191" t="s">
        <v>326</v>
      </c>
      <c r="Y9" s="2165"/>
      <c r="Z9" s="2256" t="s">
        <v>87</v>
      </c>
      <c r="AA9" s="2257"/>
      <c r="AB9" s="2191" t="s">
        <v>327</v>
      </c>
      <c r="AC9" s="1620"/>
      <c r="AD9" s="2191" t="s">
        <v>326</v>
      </c>
      <c r="AE9" s="2165"/>
      <c r="AF9" s="2256" t="s">
        <v>87</v>
      </c>
      <c r="AG9" s="2257"/>
      <c r="AH9" s="2165" t="s">
        <v>327</v>
      </c>
      <c r="AI9" s="2191"/>
      <c r="AJ9" s="1638"/>
      <c r="BM9" s="357">
        <v>22</v>
      </c>
    </row>
    <row customHeight="1" ht="24">
      <c r="D10" s="2239"/>
      <c r="E10" s="2239"/>
      <c r="F10" s="2263"/>
      <c r="G10" s="2263"/>
      <c r="H10" s="2264"/>
      <c r="I10" s="2265"/>
      <c r="J10" s="2256"/>
      <c r="K10" s="1623"/>
      <c r="L10" s="1642" t="s">
        <v>328</v>
      </c>
      <c r="M10" s="1637" t="s">
        <v>329</v>
      </c>
      <c r="N10" s="2258"/>
      <c r="O10" s="2259"/>
      <c r="P10" s="2239"/>
      <c r="Q10" s="1620"/>
      <c r="R10" s="1642" t="s">
        <v>328</v>
      </c>
      <c r="S10" s="1637" t="s">
        <v>329</v>
      </c>
      <c r="T10" s="2258"/>
      <c r="U10" s="2259"/>
      <c r="V10" s="2239"/>
      <c r="W10" s="1620"/>
      <c r="X10" s="1642" t="s">
        <v>328</v>
      </c>
      <c r="Y10" s="1637" t="s">
        <v>329</v>
      </c>
      <c r="Z10" s="2258"/>
      <c r="AA10" s="2259"/>
      <c r="AB10" s="2239"/>
      <c r="AC10" s="1620"/>
      <c r="AD10" s="1642" t="s">
        <v>328</v>
      </c>
      <c r="AE10" s="1637" t="s">
        <v>329</v>
      </c>
      <c r="AF10" s="2258"/>
      <c r="AG10" s="2259"/>
      <c r="AH10" s="2256"/>
      <c r="AI10" s="2239"/>
      <c r="AJ10" s="1638"/>
      <c r="AK10" s="318" t="s">
        <v>330</v>
      </c>
      <c r="AL10" s="318" t="s">
        <v>129</v>
      </c>
      <c r="BM10" s="357">
        <v>23</v>
      </c>
    </row>
    <row customHeight="1" ht="15">
      <c r="D11" s="2247" t="s">
        <v>108</v>
      </c>
      <c r="E11" s="2243" t="s">
        <v>331</v>
      </c>
      <c r="F11" s="2243" t="s">
        <v>332</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331</v>
      </c>
      <c r="F17" s="2243" t="s">
        <v>333</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331</v>
      </c>
      <c r="F23" s="2243" t="s">
        <v>334</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331</v>
      </c>
      <c r="F29" s="2243" t="s">
        <v>335</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331</v>
      </c>
      <c r="F35" s="2243" t="s">
        <v>336</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D471E-B8AF-CB43-0B46-0.B4A2984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337</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338</v>
      </c>
      <c r="E8" s="2269"/>
      <c r="F8" s="2269"/>
      <c r="G8" s="2272" t="s">
        <v>339</v>
      </c>
      <c r="J8" s="519">
        <v>11</v>
      </c>
    </row>
    <row customHeight="1" ht="11.549999999999999">
      <c r="A9" s="521"/>
      <c r="B9" s="566"/>
      <c r="C9" s="521"/>
      <c r="D9" s="536" t="s">
        <v>87</v>
      </c>
      <c r="E9" s="510" t="s">
        <v>340</v>
      </c>
      <c r="F9" s="510" t="s">
        <v>341</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342</v>
      </c>
      <c r="F11" s="1075" t="str">
        <f>IF(region_name="","",region_name)</f>
        <v>Самарская область</v>
      </c>
      <c r="G11" s="1076" t="s">
        <v>343</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344</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345</v>
      </c>
      <c r="E14" s="1074" t="s">
        <v>346</v>
      </c>
      <c r="F14" s="1075" t="str">
        <f>IF(inn="","",inn)</f>
        <v>6315648332</v>
      </c>
      <c r="G14" s="1076" t="s">
        <v>347</v>
      </c>
      <c r="H14" s="539"/>
      <c r="J14" s="519">
        <v>0</v>
      </c>
    </row>
    <row customHeight="1" ht="22.5" hidden="1">
      <c r="A15" s="521"/>
      <c r="B15" s="566"/>
      <c r="C15" s="521"/>
      <c r="D15" s="1073" t="s">
        <v>348</v>
      </c>
      <c r="E15" s="1074" t="s">
        <v>349</v>
      </c>
      <c r="F15" s="1075" t="str">
        <f>IF(kpp="","",kpp)</f>
        <v>631201001</v>
      </c>
      <c r="G15" s="1076" t="s">
        <v>350</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351</v>
      </c>
      <c r="B19" s="566"/>
      <c r="C19" s="2277"/>
      <c r="D19" s="509" t="str">
        <f>A19</f>
        <v>5.1</v>
      </c>
      <c r="E19" s="506" t="s">
        <v>352</v>
      </c>
      <c r="F19" s="507" t="s">
        <v>344</v>
      </c>
      <c r="G19" s="508" t="s">
        <v>353</v>
      </c>
      <c r="H19" s="539"/>
      <c r="I19" s="916"/>
      <c r="J19" s="519">
        <v>0</v>
      </c>
    </row>
    <row customHeight="1" ht="24" hidden="1">
      <c r="A20" s="2266"/>
      <c r="B20" s="566"/>
      <c r="C20" s="2277"/>
      <c r="D20" s="504" t="str">
        <f>D19&amp;".1"</f>
        <v>5.1.1</v>
      </c>
      <c r="E20" s="503" t="s">
        <v>354</v>
      </c>
      <c r="F20" s="945" t="s">
        <v>28</v>
      </c>
      <c r="G20" s="538"/>
      <c r="H20" s="539"/>
      <c r="I20" s="916"/>
      <c r="J20" s="519">
        <v>0</v>
      </c>
    </row>
    <row customHeight="1" ht="22.5" hidden="1">
      <c r="A21" s="2266"/>
      <c r="B21" s="566"/>
      <c r="C21" s="2277"/>
      <c r="D21" s="504" t="str">
        <f>D19&amp;".2"</f>
        <v>5.1.2</v>
      </c>
      <c r="E21" s="503" t="s">
        <v>355</v>
      </c>
      <c r="F21" s="1797" t="s">
        <v>28</v>
      </c>
      <c r="G21" s="508" t="s">
        <v>356</v>
      </c>
      <c r="H21" s="539"/>
      <c r="I21" s="916"/>
      <c r="J21" s="519">
        <v>0</v>
      </c>
    </row>
    <row customHeight="1" ht="22.5" hidden="1">
      <c r="A22" s="2266"/>
      <c r="B22" s="566"/>
      <c r="C22" s="2277"/>
      <c r="D22" s="504" t="str">
        <f>D19&amp;".3"</f>
        <v>5.1.3</v>
      </c>
      <c r="E22" s="503" t="s">
        <v>357</v>
      </c>
      <c r="F22" s="945" t="s">
        <v>28</v>
      </c>
      <c r="G22" s="538"/>
      <c r="H22" s="539"/>
      <c r="I22" s="916"/>
      <c r="J22" s="519">
        <v>0</v>
      </c>
    </row>
    <row customHeight="1" ht="22.5" hidden="1">
      <c r="A23" s="2266"/>
      <c r="B23" s="566"/>
      <c r="C23" s="2277"/>
      <c r="D23" s="504" t="str">
        <f>D19&amp;".4"</f>
        <v>5.1.4</v>
      </c>
      <c r="E23" s="503" t="s">
        <v>358</v>
      </c>
      <c r="F23" s="945" t="s">
        <v>28</v>
      </c>
      <c r="G23" s="508" t="s">
        <v>359</v>
      </c>
      <c r="H23" s="539"/>
      <c r="I23" s="916"/>
      <c r="J23" s="519">
        <v>0</v>
      </c>
    </row>
    <row customHeight="1" ht="22.5" hidden="1">
      <c r="A24" s="2042"/>
      <c r="B24" s="566"/>
      <c r="C24" s="556"/>
      <c r="D24" s="531"/>
      <c r="E24" s="1232" t="s">
        <v>360</v>
      </c>
      <c r="F24" s="532"/>
      <c r="G24" s="533"/>
      <c r="H24" s="539"/>
      <c r="I24" s="916"/>
      <c r="J24" s="519">
        <v>0</v>
      </c>
    </row>
    <row s="3234" customFormat="1" customHeight="1" ht="24.75" hidden="1">
      <c r="A25" s="521"/>
      <c r="B25" s="566"/>
      <c r="C25" s="566"/>
      <c r="D25" s="1070" t="s">
        <v>89</v>
      </c>
      <c r="E25" s="1072" t="s">
        <v>361</v>
      </c>
      <c r="F25" s="1077" t="s">
        <v>344</v>
      </c>
      <c r="G25" s="1072"/>
      <c r="J25" s="565">
        <v>0</v>
      </c>
    </row>
    <row s="3234" customFormat="1" customHeight="1" ht="11.25" hidden="1">
      <c r="A26" s="521"/>
      <c r="B26" s="566"/>
      <c r="C26" s="566"/>
      <c r="D26" s="1070" t="s">
        <v>362</v>
      </c>
      <c r="E26" s="1071" t="s">
        <v>363</v>
      </c>
      <c r="F26" s="1077" t="s">
        <v>344</v>
      </c>
      <c r="G26" s="1072"/>
      <c r="J26" s="565">
        <v>0</v>
      </c>
    </row>
    <row s="3234" customFormat="1" customHeight="1" ht="11.25" hidden="1">
      <c r="A27" s="521"/>
      <c r="B27" s="566"/>
      <c r="C27" s="566"/>
      <c r="D27" s="1070" t="s">
        <v>364</v>
      </c>
      <c r="E27" s="1078" t="s">
        <v>365</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366</v>
      </c>
      <c r="E28" s="1078" t="s">
        <v>367</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368</v>
      </c>
      <c r="E29" s="1078" t="s">
        <v>369</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370</v>
      </c>
      <c r="E30" s="1071" t="s">
        <v>371</v>
      </c>
      <c r="F30" s="1079"/>
      <c r="G30" s="1072"/>
      <c r="J30" s="565">
        <v>0</v>
      </c>
    </row>
    <row s="3234" customFormat="1" customHeight="1" ht="11.25" hidden="1">
      <c r="A31" s="521"/>
      <c r="B31" s="566"/>
      <c r="C31" s="566"/>
      <c r="D31" s="1070" t="s">
        <v>372</v>
      </c>
      <c r="E31" s="1071" t="s">
        <v>373</v>
      </c>
      <c r="F31" s="1079"/>
      <c r="G31" s="1072"/>
      <c r="J31" s="565">
        <v>0</v>
      </c>
    </row>
    <row s="3234" customFormat="1" customHeight="1" ht="11.25" hidden="1">
      <c r="A32" s="521"/>
      <c r="B32" s="566"/>
      <c r="C32" s="566"/>
      <c r="D32" s="1070" t="s">
        <v>374</v>
      </c>
      <c r="E32" s="1071" t="s">
        <v>375</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344</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376</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376</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344</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377</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378</v>
      </c>
      <c r="H44" s="539"/>
      <c r="J44" s="519">
        <v>22</v>
      </c>
    </row>
    <row customHeight="1" ht="23.25">
      <c r="A45" s="521"/>
      <c r="B45" s="566"/>
      <c r="C45" s="521"/>
      <c r="D45" s="504">
        <f>D44+1</f>
        <v>11</v>
      </c>
      <c r="E45" s="502" t="s">
        <v>379</v>
      </c>
      <c r="F45" s="507" t="s">
        <v>344</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380</v>
      </c>
      <c r="H46" s="539"/>
      <c r="J46" s="519">
        <v>23</v>
      </c>
    </row>
    <row customHeight="1" ht="24">
      <c r="A47" s="2266"/>
      <c r="B47" s="566"/>
      <c r="C47" s="556"/>
      <c r="D47" s="504" t="str">
        <f>D45&amp;".2"</f>
        <v>11.2</v>
      </c>
      <c r="E47" s="506" t="s">
        <v>381</v>
      </c>
      <c r="F47" s="554"/>
      <c r="G47" s="501" t="s">
        <v>382</v>
      </c>
      <c r="H47" s="539"/>
      <c r="J47" s="519">
        <v>23</v>
      </c>
    </row>
    <row customHeight="1" ht="24">
      <c r="A48" s="2266"/>
      <c r="B48" s="566"/>
      <c r="C48" s="556"/>
      <c r="D48" s="504" t="str">
        <f>D45&amp;".3"</f>
        <v>11.3</v>
      </c>
      <c r="E48" s="506" t="s">
        <v>383</v>
      </c>
      <c r="F48" s="554"/>
      <c r="G48" s="501" t="s">
        <v>384</v>
      </c>
      <c r="H48" s="539"/>
      <c r="J48" s="519">
        <v>23</v>
      </c>
    </row>
    <row customHeight="1" ht="24">
      <c r="A49" s="2266"/>
      <c r="B49" s="566"/>
      <c r="C49" s="556"/>
      <c r="D49" s="504" t="str">
        <f>IF(TEMPLATE_SPHERE="TKO",D45&amp;".0",D45&amp;".4")</f>
        <v>11.4</v>
      </c>
      <c r="E49" s="500" t="s">
        <v>385</v>
      </c>
      <c r="F49" s="1749"/>
      <c r="G49" s="1826" t="s">
        <v>386</v>
      </c>
      <c r="H49" s="539"/>
      <c r="J49" s="519">
        <v>23</v>
      </c>
    </row>
    <row customHeight="1" ht="24">
      <c r="A50" s="521"/>
      <c r="B50" s="566"/>
      <c r="C50" s="521"/>
      <c r="D50" s="531"/>
      <c r="E50" s="479" t="s">
        <v>387</v>
      </c>
      <c r="F50" s="532"/>
      <c r="G50" s="1826" t="s">
        <v>388</v>
      </c>
      <c r="H50" s="540"/>
      <c r="J50" s="519">
        <v>23</v>
      </c>
    </row>
    <row customHeight="1" ht="24">
      <c r="A51" s="922"/>
      <c r="B51" s="566"/>
      <c r="C51" s="556"/>
      <c r="D51" s="504">
        <f>D45+1</f>
        <v>12</v>
      </c>
      <c r="E51" s="592" t="s">
        <v>389</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C56D1-AB83-2272-6AEE-0.E5B0DBB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390</v>
      </c>
      <c r="I1" s="2281"/>
      <c r="J1" s="2281"/>
      <c r="K1" s="2281"/>
      <c r="L1" s="2281"/>
      <c r="M1" s="2281"/>
      <c r="N1" s="2281"/>
      <c r="O1" s="2281"/>
      <c r="P1" s="2281"/>
      <c r="Q1" s="2281"/>
      <c r="R1" s="2281"/>
      <c r="T1" s="2281" t="s">
        <v>391</v>
      </c>
      <c r="U1" s="2281"/>
      <c r="V1" s="2281"/>
      <c r="X1" s="2281" t="s">
        <v>392</v>
      </c>
      <c r="Y1" s="2281"/>
      <c r="Z1" s="2281"/>
      <c r="AB1" s="2281" t="s">
        <v>393</v>
      </c>
      <c r="AC1" s="2281"/>
      <c r="AT1" s="511" t="s">
        <v>14</v>
      </c>
    </row>
    <row customHeight="1" ht="14.25" hidden="1">
      <c r="AT2" s="511">
        <v>0</v>
      </c>
    </row>
    <row s="3319" customFormat="1" customHeight="1" ht="5.25">
      <c r="C3" s="765"/>
      <c r="D3" s="766"/>
      <c r="E3" s="766"/>
      <c r="F3" s="766"/>
      <c r="G3" s="766"/>
      <c r="H3" s="766" t="s">
        <v>394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338</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339</v>
      </c>
      <c r="AF7" s="2287" t="s">
        <v>339</v>
      </c>
      <c r="AG7" s="2287" t="s">
        <v>339</v>
      </c>
      <c r="AH7" s="2287" t="s">
        <v>339</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395</v>
      </c>
      <c r="I8" s="2290" t="s">
        <v>396</v>
      </c>
      <c r="J8" s="2287" t="s">
        <v>397</v>
      </c>
      <c r="K8" s="2287"/>
      <c r="L8" s="2287"/>
      <c r="M8" s="2282"/>
      <c r="N8" s="2287" t="s">
        <v>398</v>
      </c>
      <c r="O8" s="2287"/>
      <c r="P8" s="2287" t="s">
        <v>399</v>
      </c>
      <c r="Q8" s="2287"/>
      <c r="R8" s="2294" t="s">
        <v>400</v>
      </c>
      <c r="S8" s="888"/>
      <c r="T8" s="2292" t="s">
        <v>401</v>
      </c>
      <c r="U8" s="2292" t="s">
        <v>402</v>
      </c>
      <c r="V8" s="2292" t="s">
        <v>403</v>
      </c>
      <c r="W8" s="890"/>
      <c r="X8" s="2292" t="s">
        <v>404</v>
      </c>
      <c r="Y8" s="2292" t="s">
        <v>405</v>
      </c>
      <c r="Z8" s="2292" t="s">
        <v>406</v>
      </c>
      <c r="AA8" s="890"/>
      <c r="AB8" s="2292" t="s">
        <v>407</v>
      </c>
      <c r="AC8" s="2292" t="s">
        <v>400</v>
      </c>
      <c r="AD8" s="890"/>
      <c r="AE8" s="2287"/>
      <c r="AF8" s="2287"/>
      <c r="AG8" s="2287"/>
      <c r="AH8" s="2287"/>
      <c r="AT8" s="511">
        <v>26</v>
      </c>
    </row>
    <row customHeight="1" ht="46.199999999999996">
      <c r="C9" s="514"/>
      <c r="D9" s="2191"/>
      <c r="E9" s="2287"/>
      <c r="F9" s="2287"/>
      <c r="G9" s="893"/>
      <c r="H9" s="2289"/>
      <c r="I9" s="2291"/>
      <c r="J9" s="489" t="s">
        <v>408</v>
      </c>
      <c r="K9" s="489" t="s">
        <v>409</v>
      </c>
      <c r="L9" s="489" t="s">
        <v>410</v>
      </c>
      <c r="M9" s="495" t="s">
        <v>411</v>
      </c>
      <c r="N9" s="489" t="s">
        <v>412</v>
      </c>
      <c r="O9" s="489" t="s">
        <v>411</v>
      </c>
      <c r="P9" s="489" t="s">
        <v>413</v>
      </c>
      <c r="Q9" s="489" t="s">
        <v>411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414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415</v>
      </c>
      <c r="AF12" s="2285" t="s">
        <v>416</v>
      </c>
      <c r="AG12" s="2285" t="s">
        <v>417</v>
      </c>
      <c r="AH12" s="2285" t="s">
        <v>418</v>
      </c>
      <c r="AI12" s="511"/>
      <c r="AM12" s="575"/>
      <c r="AP12" s="564" t="s">
        <v>419</v>
      </c>
      <c r="AQ12" s="564" t="s">
        <v>419</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214E-1B9A-5005-2C28-0.9F3BC3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390</v>
      </c>
      <c r="I1" s="2281"/>
      <c r="V1" s="1671" t="s">
        <v>14</v>
      </c>
    </row>
    <row s="4518" customFormat="1" customHeight="1" ht="14.25" hidden="1">
      <c r="C2" s="1683"/>
      <c r="D2" s="2297" t="s">
        <v>108</v>
      </c>
      <c r="E2" s="2299"/>
      <c r="F2" s="1689"/>
      <c r="G2" s="1684" t="s">
        <v>108</v>
      </c>
      <c r="H2" s="1687"/>
      <c r="I2" s="1685"/>
      <c r="L2" s="1686"/>
      <c r="M2" s="1686"/>
      <c r="N2" s="1686"/>
      <c r="O2" s="1686" t="s">
        <v>420</v>
      </c>
      <c r="P2" s="1686"/>
      <c r="Q2" s="1686"/>
      <c r="R2" s="1688" t="s">
        <v>419</v>
      </c>
      <c r="S2" s="1688" t="s">
        <v>419</v>
      </c>
      <c r="T2" s="1686"/>
      <c r="U2" s="1686"/>
      <c r="V2" s="1682">
        <v>0</v>
      </c>
    </row>
    <row s="4518" customFormat="1" customHeight="1" ht="14.25" hidden="1">
      <c r="C3" s="1683"/>
      <c r="D3" s="2298"/>
      <c r="E3" s="2300"/>
      <c r="F3" s="469"/>
      <c r="G3" s="933"/>
      <c r="H3" s="933" t="s">
        <v>421</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394</v>
      </c>
      <c r="I5" s="766"/>
      <c r="J5" s="766"/>
      <c r="L5" s="1678"/>
      <c r="M5" s="1678"/>
      <c r="N5" s="1678"/>
      <c r="O5" s="1678"/>
      <c r="P5" s="1678"/>
      <c r="Q5" s="1678"/>
      <c r="R5" s="1678"/>
      <c r="S5" s="1678"/>
      <c r="T5" s="1678"/>
      <c r="U5" s="1678"/>
      <c r="V5" s="1677">
        <v>5</v>
      </c>
    </row>
    <row customHeight="1" ht="29.25">
      <c r="C6" s="1580"/>
      <c r="D6" s="2301" t="s">
        <v>422</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338</v>
      </c>
      <c r="E10" s="2283"/>
      <c r="F10" s="2283"/>
      <c r="G10" s="2283"/>
      <c r="H10" s="2283"/>
      <c r="I10" s="2283"/>
      <c r="J10" s="2287" t="s">
        <v>339</v>
      </c>
      <c r="V10" s="1671">
        <v>14</v>
      </c>
    </row>
    <row customHeight="1" ht="27.299999999999997">
      <c r="C11" s="1580"/>
      <c r="D11" s="2191" t="s">
        <v>87</v>
      </c>
      <c r="E11" s="2287" t="s">
        <v>104</v>
      </c>
      <c r="F11" s="2256" t="s">
        <v>87</v>
      </c>
      <c r="G11" s="2257"/>
      <c r="H11" s="2239" t="s">
        <v>423</v>
      </c>
      <c r="I11" s="2239" t="s">
        <v>424</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414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425</v>
      </c>
      <c r="K14" s="1671"/>
      <c r="R14" s="564" t="s">
        <v>419</v>
      </c>
      <c r="S14" s="564" t="s">
        <v>419</v>
      </c>
      <c r="V14" s="1671">
        <v>14</v>
      </c>
    </row>
    <row customHeight="1" ht="14.699999999999998">
      <c r="A15" s="1671"/>
      <c r="C15" s="1580"/>
      <c r="D15" s="2298"/>
      <c r="E15" s="2300"/>
      <c r="F15" s="469"/>
      <c r="G15" s="933"/>
      <c r="H15" s="933" t="s">
        <v>421</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EF6E-2CA3-2E8F-9522-0.BDCD144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426</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338</v>
      </c>
      <c r="F7" s="2272"/>
      <c r="G7" s="2273"/>
      <c r="H7" s="2273"/>
      <c r="I7" s="2273"/>
      <c r="J7" s="2273"/>
      <c r="K7" s="2273"/>
      <c r="L7" s="2287" t="s">
        <v>339</v>
      </c>
      <c r="W7" s="511">
        <v>14</v>
      </c>
    </row>
    <row customHeight="1" ht="48.29999999999999">
      <c r="D8" s="514"/>
      <c r="E8" s="537" t="s">
        <v>87</v>
      </c>
      <c r="F8" s="887"/>
      <c r="G8" s="529" t="s">
        <v>85</v>
      </c>
      <c r="H8" s="529" t="s">
        <v>86</v>
      </c>
      <c r="I8" s="478" t="s">
        <v>84</v>
      </c>
      <c r="J8" s="478" t="s">
        <v>427</v>
      </c>
      <c r="K8" s="478" t="s">
        <v>428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429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430</v>
      </c>
      <c r="Q12" s="580" t="s">
        <v>431</v>
      </c>
      <c r="R12" s="581" t="s">
        <v>432</v>
      </c>
      <c r="S12" s="575" t="s">
        <v>433</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5C1E-CD7F-7A5B-E24E-0.8B24A1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441</v>
      </c>
      <c r="M6" s="601"/>
      <c r="P6" s="2321">
        <v>1</v>
      </c>
      <c r="Q6" s="1369"/>
      <c r="R6" s="420"/>
      <c r="S6" s="1373">
        <f>$I6</f>
      </c>
      <c r="T6" s="349" t="s">
        <v>442</v>
      </c>
      <c r="U6" s="364"/>
      <c r="V6" s="2309"/>
      <c r="W6" s="2310"/>
      <c r="X6" s="2310"/>
      <c r="Y6" s="2310"/>
      <c r="Z6" s="2310"/>
      <c r="AA6" s="2310"/>
      <c r="AB6" s="2310"/>
      <c r="AC6" s="2311"/>
      <c r="AD6" s="2309"/>
      <c r="AE6" s="2310"/>
      <c r="AF6" s="2310"/>
      <c r="AG6" s="2310"/>
      <c r="AH6" s="2310"/>
      <c r="AI6" s="2310"/>
      <c r="AJ6" s="2310"/>
      <c r="AK6" s="2310"/>
      <c r="AL6" s="2311"/>
      <c r="AM6" s="1322" t="s">
        <v>443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444</v>
      </c>
      <c r="M7" s="601"/>
      <c r="N7" s="1430"/>
      <c r="P7" s="2321"/>
      <c r="Q7" s="2321">
        <v>1</v>
      </c>
      <c r="R7" s="421"/>
      <c r="S7" s="1373">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447</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451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219">
        <v>14</v>
      </c>
    </row>
    <row customHeight="1" ht="35.699999999999996">
      <c r="Q40" s="440"/>
      <c r="R40" s="440"/>
      <c r="S40" s="2337"/>
      <c r="T40" s="2273"/>
      <c r="U40" s="1095"/>
      <c r="V40" s="2324" t="s">
        <v>469</v>
      </c>
      <c r="W40" s="2674" t="s">
        <v>470</v>
      </c>
      <c r="X40" s="2326" t="s">
        <v>471</v>
      </c>
      <c r="Y40" s="2327"/>
      <c r="Z40" s="2326" t="s">
        <v>472</v>
      </c>
      <c r="AA40" s="2333"/>
      <c r="AB40" s="2327"/>
      <c r="AC40" s="2342"/>
      <c r="AD40" s="2324" t="s">
        <v>469</v>
      </c>
      <c r="AE40" s="2347" t="s">
        <v>470</v>
      </c>
      <c r="AF40" s="2326" t="s">
        <v>471</v>
      </c>
      <c r="AG40" s="2327"/>
      <c r="AH40" s="2326" t="s">
        <v>472</v>
      </c>
      <c r="AI40" s="2333"/>
      <c r="AJ40" s="2327"/>
      <c r="AK40" s="2342"/>
      <c r="AL40" s="2345"/>
      <c r="AM40" s="2191"/>
      <c r="AS40" s="1219">
        <v>34</v>
      </c>
    </row>
    <row customHeight="1" ht="35.699999999999996">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Q41" s="440"/>
      <c r="R41" s="440"/>
      <c r="S41" s="2337"/>
      <c r="T41" s="2273"/>
      <c r="U41" s="366"/>
      <c r="V41" s="2325"/>
      <c r="W41" s="2348"/>
      <c r="X41" s="1286" t="s">
        <v>480</v>
      </c>
      <c r="Y41" s="1286" t="s">
        <v>481</v>
      </c>
      <c r="Z41" s="1285" t="s">
        <v>482</v>
      </c>
      <c r="AA41" s="2334" t="s">
        <v>483</v>
      </c>
      <c r="AB41" s="2335"/>
      <c r="AC41" s="2343"/>
      <c r="AD41" s="2325"/>
      <c r="AE41" s="2348"/>
      <c r="AF41" s="1286" t="s">
        <v>480</v>
      </c>
      <c r="AG41" s="1286" t="s">
        <v>481</v>
      </c>
      <c r="AH41" s="1377" t="s">
        <v>482</v>
      </c>
      <c r="AI41" s="2334" t="s">
        <v>483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441</v>
      </c>
      <c r="P47" s="2321">
        <v>1</v>
      </c>
      <c r="Q47" s="1284"/>
      <c r="R47" s="420"/>
      <c r="S47" s="1288" t="str">
        <f>$I47</f>
        <v>....1</v>
      </c>
      <c r="T47" s="349" t="s">
        <v>442</v>
      </c>
      <c r="U47" s="364"/>
      <c r="V47" s="2309"/>
      <c r="W47" s="2310"/>
      <c r="X47" s="2310"/>
      <c r="Y47" s="2310"/>
      <c r="Z47" s="2310"/>
      <c r="AA47" s="2310"/>
      <c r="AB47" s="2310"/>
      <c r="AC47" s="2311"/>
      <c r="AD47" s="2309"/>
      <c r="AE47" s="2310"/>
      <c r="AF47" s="2310"/>
      <c r="AG47" s="2310"/>
      <c r="AH47" s="2310"/>
      <c r="AI47" s="2310"/>
      <c r="AJ47" s="2310"/>
      <c r="AK47" s="2310"/>
      <c r="AL47" s="2311"/>
      <c r="AM47" s="1322" t="s">
        <v>443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444</v>
      </c>
      <c r="P48" s="2321"/>
      <c r="Q48" s="2321">
        <v>1</v>
      </c>
      <c r="R48" s="421"/>
      <c r="S48" s="1288" t="str">
        <f>$J48</f>
        <v>....1.1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447</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451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13995-F875-C6C2-2D36-0.F1631C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441</v>
      </c>
      <c r="M6" s="601"/>
      <c r="P6" s="2321">
        <v>1</v>
      </c>
      <c r="Q6" s="1395"/>
      <c r="R6" s="420"/>
      <c r="S6" s="1400">
        <f>$I6</f>
      </c>
      <c r="T6" s="349" t="s">
        <v>442</v>
      </c>
      <c r="U6" s="364"/>
      <c r="V6" s="2309"/>
      <c r="W6" s="2310"/>
      <c r="X6" s="2310"/>
      <c r="Y6" s="2310"/>
      <c r="Z6" s="2310"/>
      <c r="AA6" s="2310"/>
      <c r="AB6" s="2310"/>
      <c r="AC6" s="2311"/>
      <c r="AD6" s="2309"/>
      <c r="AE6" s="2310"/>
      <c r="AF6" s="2310"/>
      <c r="AG6" s="2310"/>
      <c r="AH6" s="2310"/>
      <c r="AI6" s="2310"/>
      <c r="AJ6" s="2310"/>
      <c r="AK6" s="2310"/>
      <c r="AL6" s="2311"/>
      <c r="AM6" s="1322" t="s">
        <v>443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444</v>
      </c>
      <c r="M7" s="601"/>
      <c r="N7" s="1430"/>
      <c r="P7" s="2321"/>
      <c r="Q7" s="2321">
        <v>1</v>
      </c>
      <c r="R7" s="421"/>
      <c r="S7" s="1400">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447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451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219">
        <v>14</v>
      </c>
    </row>
    <row customHeight="1" ht="35.699999999999996">
      <c r="Q40" s="440"/>
      <c r="R40" s="440"/>
      <c r="S40" s="2337"/>
      <c r="T40" s="2273"/>
      <c r="U40" s="1095"/>
      <c r="V40" s="2324" t="s">
        <v>469</v>
      </c>
      <c r="W40" s="2347" t="s">
        <v>470</v>
      </c>
      <c r="X40" s="2326" t="s">
        <v>471</v>
      </c>
      <c r="Y40" s="2327"/>
      <c r="Z40" s="2326" t="s">
        <v>484</v>
      </c>
      <c r="AA40" s="2333"/>
      <c r="AB40" s="2327"/>
      <c r="AC40" s="2342"/>
      <c r="AD40" s="2324" t="s">
        <v>469</v>
      </c>
      <c r="AE40" s="2347" t="s">
        <v>470</v>
      </c>
      <c r="AF40" s="2326" t="s">
        <v>471</v>
      </c>
      <c r="AG40" s="2327"/>
      <c r="AH40" s="2326" t="s">
        <v>472</v>
      </c>
      <c r="AI40" s="2333"/>
      <c r="AJ40" s="2327"/>
      <c r="AK40" s="2342"/>
      <c r="AL40" s="2345"/>
      <c r="AM40" s="2191"/>
      <c r="AS40" s="1219">
        <v>34</v>
      </c>
    </row>
    <row customHeight="1" ht="35.699999999999996">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Q41" s="440"/>
      <c r="R41" s="440"/>
      <c r="S41" s="2337"/>
      <c r="T41" s="2273"/>
      <c r="U41" s="366"/>
      <c r="V41" s="2325"/>
      <c r="W41" s="2348"/>
      <c r="X41" s="1286" t="s">
        <v>480</v>
      </c>
      <c r="Y41" s="1286" t="s">
        <v>481</v>
      </c>
      <c r="Z41" s="1402" t="s">
        <v>482</v>
      </c>
      <c r="AA41" s="2334" t="s">
        <v>483</v>
      </c>
      <c r="AB41" s="2335"/>
      <c r="AC41" s="2343"/>
      <c r="AD41" s="2325"/>
      <c r="AE41" s="2348"/>
      <c r="AF41" s="1286" t="s">
        <v>480</v>
      </c>
      <c r="AG41" s="1286" t="s">
        <v>481</v>
      </c>
      <c r="AH41" s="1402" t="s">
        <v>482</v>
      </c>
      <c r="AI41" s="2334" t="s">
        <v>483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441</v>
      </c>
      <c r="P47" s="2321">
        <v>1</v>
      </c>
      <c r="Q47" s="1395"/>
      <c r="R47" s="420"/>
      <c r="S47" s="1400" t="str">
        <f>$I47</f>
        <v>....1</v>
      </c>
      <c r="T47" s="349" t="s">
        <v>442</v>
      </c>
      <c r="U47" s="364"/>
      <c r="V47" s="2309"/>
      <c r="W47" s="2310"/>
      <c r="X47" s="2310"/>
      <c r="Y47" s="2310"/>
      <c r="Z47" s="2310"/>
      <c r="AA47" s="2310"/>
      <c r="AB47" s="2310"/>
      <c r="AC47" s="2311"/>
      <c r="AD47" s="2309"/>
      <c r="AE47" s="2310"/>
      <c r="AF47" s="2310"/>
      <c r="AG47" s="2310"/>
      <c r="AH47" s="2310"/>
      <c r="AI47" s="2310"/>
      <c r="AJ47" s="2310"/>
      <c r="AK47" s="2310"/>
      <c r="AL47" s="2311"/>
      <c r="AM47" s="1322" t="s">
        <v>443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444</v>
      </c>
      <c r="P48" s="2321"/>
      <c r="Q48" s="2321">
        <v>1</v>
      </c>
      <c r="R48" s="421"/>
      <c r="S48" s="1400" t="str">
        <f>$J48</f>
        <v>....1.1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447</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451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96B6A-9C18-EA2B-ADAD-0.701C23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441</v>
      </c>
      <c r="M6" s="1699"/>
      <c r="P6" s="2321">
        <v>1</v>
      </c>
      <c r="Q6" s="2018"/>
      <c r="R6" s="420"/>
      <c r="S6" s="2022">
        <f>$I6</f>
      </c>
      <c r="T6" s="349" t="s">
        <v>442</v>
      </c>
      <c r="U6" s="364"/>
      <c r="V6" s="2309"/>
      <c r="W6" s="2310"/>
      <c r="X6" s="2310"/>
      <c r="Y6" s="2310"/>
      <c r="Z6" s="2310"/>
      <c r="AA6" s="2310"/>
      <c r="AB6" s="2310"/>
      <c r="AC6" s="2311"/>
      <c r="AD6" s="2309"/>
      <c r="AE6" s="2310"/>
      <c r="AF6" s="2310"/>
      <c r="AG6" s="2310"/>
      <c r="AH6" s="2310"/>
      <c r="AI6" s="2310"/>
      <c r="AJ6" s="2310"/>
      <c r="AK6" s="2310"/>
      <c r="AL6" s="2311"/>
      <c r="AM6" s="1322" t="s">
        <v>443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444</v>
      </c>
      <c r="M7" s="1699"/>
      <c r="N7" s="1695"/>
      <c r="P7" s="2321"/>
      <c r="Q7" s="2321">
        <v>1</v>
      </c>
      <c r="R7" s="421"/>
      <c r="S7" s="2022">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447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449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450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451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453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454</v>
      </c>
      <c r="P22" s="1426"/>
      <c r="Q22" s="1435"/>
      <c r="R22" s="1435"/>
      <c r="S22" s="793"/>
      <c r="T22" s="1430" t="s">
        <v>455</v>
      </c>
      <c r="AA22" s="659" t="s">
        <v>456</v>
      </c>
      <c r="AC22" s="659" t="s">
        <v>457</v>
      </c>
      <c r="AD22" s="1430" t="s">
        <v>455</v>
      </c>
      <c r="AI22" s="659" t="s">
        <v>458</v>
      </c>
      <c r="AK22" s="659" t="s">
        <v>457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459</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460</v>
      </c>
      <c r="T31" s="2314"/>
      <c r="U31" s="1436"/>
      <c r="V31" s="2315" t="str">
        <f>IF(TITLE_NUMBER_PR_CHANGE="",IF(TITLE_NUMBER_PR="","",TITLE_NUMBER_PR),TITLE_NUMBER_PR_CHANGE)</f>
        <v>558-р</v>
      </c>
      <c r="W31" s="2315"/>
      <c r="X31" s="2315"/>
      <c r="Y31" s="2315"/>
      <c r="Z31" s="2315"/>
      <c r="AA31" s="2315"/>
      <c r="AB31" s="2315"/>
      <c r="AC31" s="1699"/>
      <c r="AD31" s="2315" t="str">
        <f>IF(TITLE_NUMBER_PR_CHANGE="",IF(TITLE_NUMBER_PR="","",TITLE_NUMBER_PR),TITLE_NUMBER_PR_CHANGE)</f>
        <v>558-р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461</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462</v>
      </c>
      <c r="T35" s="2314"/>
      <c r="U35" s="1436"/>
      <c r="V35" s="2315" t="str">
        <f>IF(TITLE_NUMBER_PR_CHANGE="",IF(TITLE_NUMBER_PR="","",TITLE_NUMBER_PR),TITLE_NUMBER_PR_CHANGE)</f>
        <v>558-р</v>
      </c>
      <c r="W35" s="2315"/>
      <c r="X35" s="2315"/>
      <c r="Y35" s="2315"/>
      <c r="Z35" s="2315"/>
      <c r="AA35" s="2315"/>
      <c r="AB35" s="2315"/>
      <c r="AC35" s="1699"/>
      <c r="AD35" s="2315" t="str">
        <f>IF(TITLE_NUMBER_PR_CHANGE="",IF(TITLE_NUMBER_PR="","",TITLE_NUMBER_PR),TITLE_NUMBER_PR_CHANGE)</f>
        <v>558-р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463</v>
      </c>
      <c r="AD36" s="1699"/>
      <c r="AE36" s="1699"/>
      <c r="AF36" s="1699"/>
      <c r="AG36" s="1699"/>
      <c r="AH36" s="1699"/>
      <c r="AI36" s="1699"/>
      <c r="AJ36" s="1699"/>
      <c r="AK36" s="1706" t="s">
        <v>463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695">
        <v>14</v>
      </c>
    </row>
    <row customHeight="1" ht="14.699999999999998">
      <c r="Q39" s="440"/>
      <c r="R39" s="440"/>
      <c r="S39" s="2337" t="s">
        <v>87</v>
      </c>
      <c r="T39" s="2273" t="s">
        <v>464</v>
      </c>
      <c r="U39" s="401"/>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695">
        <v>14</v>
      </c>
    </row>
    <row customHeight="1" ht="35.699999999999996">
      <c r="Q40" s="440"/>
      <c r="R40" s="440"/>
      <c r="S40" s="2337"/>
      <c r="T40" s="2273"/>
      <c r="U40" s="1095"/>
      <c r="V40" s="2324" t="s">
        <v>469</v>
      </c>
      <c r="W40" s="2347" t="s">
        <v>470</v>
      </c>
      <c r="X40" s="2326" t="s">
        <v>471</v>
      </c>
      <c r="Y40" s="2327"/>
      <c r="Z40" s="2326" t="s">
        <v>484</v>
      </c>
      <c r="AA40" s="2333"/>
      <c r="AB40" s="2327"/>
      <c r="AC40" s="2342"/>
      <c r="AD40" s="2324" t="s">
        <v>469</v>
      </c>
      <c r="AE40" s="2347" t="s">
        <v>470</v>
      </c>
      <c r="AF40" s="2326" t="s">
        <v>471</v>
      </c>
      <c r="AG40" s="2327"/>
      <c r="AH40" s="2326" t="s">
        <v>472</v>
      </c>
      <c r="AI40" s="2333"/>
      <c r="AJ40" s="2327"/>
      <c r="AK40" s="2342"/>
      <c r="AL40" s="2345"/>
      <c r="AM40" s="2191"/>
      <c r="AS40" s="1695">
        <v>34</v>
      </c>
    </row>
    <row customHeight="1" ht="35.699999999999996">
      <c r="A41" s="1330"/>
      <c r="B41" s="1330" t="s">
        <v>134</v>
      </c>
      <c r="C41" s="1330" t="s">
        <v>135</v>
      </c>
      <c r="D41" s="1330" t="s">
        <v>136</v>
      </c>
      <c r="E41" s="1374" t="s">
        <v>473</v>
      </c>
      <c r="F41" s="1374" t="s">
        <v>474</v>
      </c>
      <c r="G41" s="1374" t="s">
        <v>475</v>
      </c>
      <c r="H41" s="1374" t="s">
        <v>476</v>
      </c>
      <c r="I41" s="1374" t="s">
        <v>477</v>
      </c>
      <c r="J41" s="1374" t="s">
        <v>478</v>
      </c>
      <c r="K41" s="1374" t="s">
        <v>479</v>
      </c>
      <c r="L41" s="1374" t="s">
        <v>454</v>
      </c>
      <c r="Q41" s="440"/>
      <c r="R41" s="440"/>
      <c r="S41" s="2337"/>
      <c r="T41" s="2273"/>
      <c r="U41" s="366"/>
      <c r="V41" s="2325"/>
      <c r="W41" s="2348"/>
      <c r="X41" s="2002" t="s">
        <v>480</v>
      </c>
      <c r="Y41" s="2002" t="s">
        <v>481</v>
      </c>
      <c r="Z41" s="2002" t="s">
        <v>482</v>
      </c>
      <c r="AA41" s="2334" t="s">
        <v>483</v>
      </c>
      <c r="AB41" s="2335"/>
      <c r="AC41" s="2343"/>
      <c r="AD41" s="2325"/>
      <c r="AE41" s="2348"/>
      <c r="AF41" s="2002" t="s">
        <v>480</v>
      </c>
      <c r="AG41" s="2002" t="s">
        <v>481</v>
      </c>
      <c r="AH41" s="2002" t="s">
        <v>482</v>
      </c>
      <c r="AI41" s="2334" t="s">
        <v>483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441</v>
      </c>
      <c r="P47" s="2321">
        <v>1</v>
      </c>
      <c r="Q47" s="2018"/>
      <c r="R47" s="420"/>
      <c r="S47" s="2022" t="str">
        <f>$I47</f>
        <v>....1</v>
      </c>
      <c r="T47" s="349" t="s">
        <v>442</v>
      </c>
      <c r="U47" s="364"/>
      <c r="V47" s="2309"/>
      <c r="W47" s="2310"/>
      <c r="X47" s="2310"/>
      <c r="Y47" s="2310"/>
      <c r="Z47" s="2310"/>
      <c r="AA47" s="2310"/>
      <c r="AB47" s="2310"/>
      <c r="AC47" s="2311"/>
      <c r="AD47" s="2309"/>
      <c r="AE47" s="2310"/>
      <c r="AF47" s="2310"/>
      <c r="AG47" s="2310"/>
      <c r="AH47" s="2310"/>
      <c r="AI47" s="2310"/>
      <c r="AJ47" s="2310"/>
      <c r="AK47" s="2310"/>
      <c r="AL47" s="2311"/>
      <c r="AM47" s="1322" t="s">
        <v>443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444</v>
      </c>
      <c r="P48" s="2321"/>
      <c r="Q48" s="2321">
        <v>1</v>
      </c>
      <c r="R48" s="421"/>
      <c r="S48" s="2022" t="str">
        <f>$J48</f>
        <v>....1.1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447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449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450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451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73CD8-BCE7-0B29-1597-0.7E3D6A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441</v>
      </c>
      <c r="M6" s="1699"/>
      <c r="P6" s="2321">
        <v>1</v>
      </c>
      <c r="Q6" s="2018"/>
      <c r="R6" s="420"/>
      <c r="S6" s="2022">
        <f>$I6</f>
      </c>
      <c r="T6" s="349" t="s">
        <v>442</v>
      </c>
      <c r="U6" s="364"/>
      <c r="V6" s="2309"/>
      <c r="W6" s="2310"/>
      <c r="X6" s="2310"/>
      <c r="Y6" s="2310"/>
      <c r="Z6" s="2310"/>
      <c r="AA6" s="2310"/>
      <c r="AB6" s="2310"/>
      <c r="AC6" s="2311"/>
      <c r="AD6" s="2309"/>
      <c r="AE6" s="2310"/>
      <c r="AF6" s="2310"/>
      <c r="AG6" s="2310"/>
      <c r="AH6" s="2310"/>
      <c r="AI6" s="2310"/>
      <c r="AJ6" s="2310"/>
      <c r="AK6" s="2310"/>
      <c r="AL6" s="2311"/>
      <c r="AM6" s="1322" t="s">
        <v>443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444</v>
      </c>
      <c r="M7" s="1699"/>
      <c r="N7" s="1695"/>
      <c r="P7" s="2321"/>
      <c r="Q7" s="2321">
        <v>1</v>
      </c>
      <c r="R7" s="421"/>
      <c r="S7" s="2022">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447</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449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450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451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453</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454</v>
      </c>
      <c r="P22" s="1426"/>
      <c r="Q22" s="1435"/>
      <c r="R22" s="1435"/>
      <c r="S22" s="793"/>
      <c r="T22" s="1430" t="s">
        <v>455</v>
      </c>
      <c r="AA22" s="659" t="s">
        <v>456</v>
      </c>
      <c r="AC22" s="659" t="s">
        <v>457</v>
      </c>
      <c r="AD22" s="1430" t="s">
        <v>455</v>
      </c>
      <c r="AI22" s="659" t="s">
        <v>458</v>
      </c>
      <c r="AK22" s="659" t="s">
        <v>457</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459</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460</v>
      </c>
      <c r="T31" s="2314"/>
      <c r="U31" s="1436"/>
      <c r="V31" s="2315" t="str">
        <f>IF(TITLE_NUMBER_PR_CHANGE="",IF(TITLE_NUMBER_PR="","",TITLE_NUMBER_PR),TITLE_NUMBER_PR_CHANGE)</f>
        <v>558-р</v>
      </c>
      <c r="W31" s="2315"/>
      <c r="X31" s="2315"/>
      <c r="Y31" s="2315"/>
      <c r="Z31" s="2315"/>
      <c r="AA31" s="2315"/>
      <c r="AB31" s="2315"/>
      <c r="AC31" s="1699"/>
      <c r="AD31" s="2315" t="str">
        <f>IF(TITLE_NUMBER_PR_CHANGE="",IF(TITLE_NUMBER_PR="","",TITLE_NUMBER_PR),TITLE_NUMBER_PR_CHANGE)</f>
        <v>558-р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461</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462</v>
      </c>
      <c r="T35" s="2314"/>
      <c r="U35" s="1436"/>
      <c r="V35" s="2315" t="str">
        <f>IF(TITLE_NUMBER_PR_CHANGE="",IF(TITLE_NUMBER_PR="","",TITLE_NUMBER_PR),TITLE_NUMBER_PR_CHANGE)</f>
        <v>558-р</v>
      </c>
      <c r="W35" s="2315"/>
      <c r="X35" s="2315"/>
      <c r="Y35" s="2315"/>
      <c r="Z35" s="2315"/>
      <c r="AA35" s="2315"/>
      <c r="AB35" s="2315"/>
      <c r="AC35" s="1699"/>
      <c r="AD35" s="2315" t="str">
        <f>IF(TITLE_NUMBER_PR_CHANGE="",IF(TITLE_NUMBER_PR="","",TITLE_NUMBER_PR),TITLE_NUMBER_PR_CHANGE)</f>
        <v>558-р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463</v>
      </c>
      <c r="AD36" s="1699"/>
      <c r="AE36" s="1699"/>
      <c r="AF36" s="1699"/>
      <c r="AG36" s="1699"/>
      <c r="AH36" s="1699"/>
      <c r="AI36" s="1699"/>
      <c r="AJ36" s="1699"/>
      <c r="AK36" s="1706" t="s">
        <v>463</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695">
        <v>14</v>
      </c>
    </row>
    <row customHeight="1" ht="14.699999999999998">
      <c r="Q39" s="440"/>
      <c r="R39" s="440"/>
      <c r="S39" s="2337" t="s">
        <v>87</v>
      </c>
      <c r="T39" s="2273" t="s">
        <v>464</v>
      </c>
      <c r="U39" s="401"/>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695">
        <v>14</v>
      </c>
    </row>
    <row customHeight="1" ht="35.699999999999996">
      <c r="Q40" s="440"/>
      <c r="R40" s="440"/>
      <c r="S40" s="2337"/>
      <c r="T40" s="2273"/>
      <c r="U40" s="1095"/>
      <c r="V40" s="2324" t="s">
        <v>469</v>
      </c>
      <c r="W40" s="2347" t="s">
        <v>470</v>
      </c>
      <c r="X40" s="2326" t="s">
        <v>471</v>
      </c>
      <c r="Y40" s="2327"/>
      <c r="Z40" s="2326" t="s">
        <v>484</v>
      </c>
      <c r="AA40" s="2333"/>
      <c r="AB40" s="2327"/>
      <c r="AC40" s="2342"/>
      <c r="AD40" s="2324" t="s">
        <v>469</v>
      </c>
      <c r="AE40" s="2347" t="s">
        <v>470</v>
      </c>
      <c r="AF40" s="2326" t="s">
        <v>471</v>
      </c>
      <c r="AG40" s="2327"/>
      <c r="AH40" s="2326" t="s">
        <v>472</v>
      </c>
      <c r="AI40" s="2333"/>
      <c r="AJ40" s="2327"/>
      <c r="AK40" s="2342"/>
      <c r="AL40" s="2345"/>
      <c r="AM40" s="2191"/>
      <c r="AS40" s="1695">
        <v>34</v>
      </c>
    </row>
    <row customHeight="1" ht="35.699999999999996">
      <c r="A41" s="1330"/>
      <c r="B41" s="1330" t="s">
        <v>134</v>
      </c>
      <c r="C41" s="1330" t="s">
        <v>135</v>
      </c>
      <c r="D41" s="1330" t="s">
        <v>136</v>
      </c>
      <c r="E41" s="1374" t="s">
        <v>473</v>
      </c>
      <c r="F41" s="1374" t="s">
        <v>474</v>
      </c>
      <c r="G41" s="1374" t="s">
        <v>475</v>
      </c>
      <c r="H41" s="1374" t="s">
        <v>476</v>
      </c>
      <c r="I41" s="1374" t="s">
        <v>477</v>
      </c>
      <c r="J41" s="1374" t="s">
        <v>478</v>
      </c>
      <c r="K41" s="1374" t="s">
        <v>479</v>
      </c>
      <c r="L41" s="1374" t="s">
        <v>454</v>
      </c>
      <c r="Q41" s="440"/>
      <c r="R41" s="440"/>
      <c r="S41" s="2337"/>
      <c r="T41" s="2273"/>
      <c r="U41" s="366"/>
      <c r="V41" s="2325"/>
      <c r="W41" s="2348"/>
      <c r="X41" s="2002" t="s">
        <v>480</v>
      </c>
      <c r="Y41" s="2002" t="s">
        <v>481</v>
      </c>
      <c r="Z41" s="2002" t="s">
        <v>482</v>
      </c>
      <c r="AA41" s="2334" t="s">
        <v>483</v>
      </c>
      <c r="AB41" s="2335"/>
      <c r="AC41" s="2343"/>
      <c r="AD41" s="2325"/>
      <c r="AE41" s="2348"/>
      <c r="AF41" s="2002" t="s">
        <v>480</v>
      </c>
      <c r="AG41" s="2002" t="s">
        <v>481</v>
      </c>
      <c r="AH41" s="2002" t="s">
        <v>482</v>
      </c>
      <c r="AI41" s="2334" t="s">
        <v>483</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441</v>
      </c>
      <c r="P47" s="2321">
        <v>1</v>
      </c>
      <c r="Q47" s="2018"/>
      <c r="R47" s="420"/>
      <c r="S47" s="2022" t="str">
        <f>$I47</f>
        <v>....1</v>
      </c>
      <c r="T47" s="349" t="s">
        <v>442</v>
      </c>
      <c r="U47" s="364"/>
      <c r="V47" s="2309"/>
      <c r="W47" s="2310"/>
      <c r="X47" s="2310"/>
      <c r="Y47" s="2310"/>
      <c r="Z47" s="2310"/>
      <c r="AA47" s="2310"/>
      <c r="AB47" s="2310"/>
      <c r="AC47" s="2311"/>
      <c r="AD47" s="2309"/>
      <c r="AE47" s="2310"/>
      <c r="AF47" s="2310"/>
      <c r="AG47" s="2310"/>
      <c r="AH47" s="2310"/>
      <c r="AI47" s="2310"/>
      <c r="AJ47" s="2310"/>
      <c r="AK47" s="2310"/>
      <c r="AL47" s="2311"/>
      <c r="AM47" s="1322" t="s">
        <v>443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444</v>
      </c>
      <c r="P48" s="2321"/>
      <c r="Q48" s="2321">
        <v>1</v>
      </c>
      <c r="R48" s="421"/>
      <c r="S48" s="2022" t="str">
        <f>$J48</f>
        <v>....1.1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447</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449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450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451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08939-4A7E-E141-5E54-0.7EF9A2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441</v>
      </c>
      <c r="M6" s="601"/>
      <c r="P6" s="2321">
        <v>1</v>
      </c>
      <c r="Q6" s="1395"/>
      <c r="R6" s="420"/>
      <c r="S6" s="1400">
        <f>$I6</f>
      </c>
      <c r="T6" s="349" t="s">
        <v>442</v>
      </c>
      <c r="U6" s="364"/>
      <c r="V6" s="2309"/>
      <c r="W6" s="2310"/>
      <c r="X6" s="2310"/>
      <c r="Y6" s="2310"/>
      <c r="Z6" s="2310"/>
      <c r="AA6" s="2310"/>
      <c r="AB6" s="2310"/>
      <c r="AC6" s="2311"/>
      <c r="AD6" s="2309"/>
      <c r="AE6" s="2310"/>
      <c r="AF6" s="2310"/>
      <c r="AG6" s="2310"/>
      <c r="AH6" s="2310"/>
      <c r="AI6" s="2310"/>
      <c r="AJ6" s="2310"/>
      <c r="AK6" s="2310"/>
      <c r="AL6" s="2311"/>
      <c r="AM6" s="1322" t="s">
        <v>443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444</v>
      </c>
      <c r="M7" s="601"/>
      <c r="N7" s="1430"/>
      <c r="P7" s="2321"/>
      <c r="Q7" s="2321">
        <v>1</v>
      </c>
      <c r="R7" s="421"/>
      <c r="S7" s="1400">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447</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448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451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55"/>
      <c r="Y39" s="2355"/>
      <c r="Z39" s="2339"/>
      <c r="AA39" s="2339"/>
      <c r="AB39" s="2340"/>
      <c r="AC39" s="2341" t="s">
        <v>466</v>
      </c>
      <c r="AD39" s="2338" t="s">
        <v>465</v>
      </c>
      <c r="AE39" s="2339"/>
      <c r="AF39" s="2355"/>
      <c r="AG39" s="2355"/>
      <c r="AH39" s="2339"/>
      <c r="AI39" s="2339"/>
      <c r="AJ39" s="2340"/>
      <c r="AK39" s="2341" t="s">
        <v>467</v>
      </c>
      <c r="AL39" s="2344" t="s">
        <v>468</v>
      </c>
      <c r="AM39" s="2191"/>
      <c r="AS39" s="1219">
        <v>14</v>
      </c>
    </row>
    <row customHeight="1" ht="24">
      <c r="Q40" s="440"/>
      <c r="R40" s="440"/>
      <c r="S40" s="2337"/>
      <c r="T40" s="2273"/>
      <c r="U40" s="1095"/>
      <c r="V40" s="2356" t="s">
        <v>469</v>
      </c>
      <c r="W40" s="2358" t="s">
        <v>470</v>
      </c>
      <c r="X40" s="1440" t="s">
        <v>471</v>
      </c>
      <c r="Y40" s="1440"/>
      <c r="Z40" s="2333" t="s">
        <v>472</v>
      </c>
      <c r="AA40" s="2333"/>
      <c r="AB40" s="2327"/>
      <c r="AC40" s="2342"/>
      <c r="AD40" s="2356" t="s">
        <v>469</v>
      </c>
      <c r="AE40" s="2358" t="s">
        <v>470</v>
      </c>
      <c r="AF40" s="1440" t="s">
        <v>471</v>
      </c>
      <c r="AG40" s="1440"/>
      <c r="AH40" s="2333" t="s">
        <v>472</v>
      </c>
      <c r="AI40" s="2333"/>
      <c r="AJ40" s="2327"/>
      <c r="AK40" s="2342"/>
      <c r="AL40" s="2345"/>
      <c r="AM40" s="2191"/>
      <c r="AS40" s="1219">
        <v>23</v>
      </c>
    </row>
    <row s="4594" customFormat="1" customHeight="1" ht="24">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M41" s="1426"/>
      <c r="N41" s="1426"/>
      <c r="O41" s="1426"/>
      <c r="P41" s="1392"/>
      <c r="Q41" s="440"/>
      <c r="R41" s="440"/>
      <c r="S41" s="2337"/>
      <c r="T41" s="2273"/>
      <c r="U41" s="366"/>
      <c r="V41" s="2357"/>
      <c r="W41" s="2359"/>
      <c r="X41" s="1437" t="s">
        <v>480</v>
      </c>
      <c r="Y41" s="1437" t="s">
        <v>481</v>
      </c>
      <c r="Z41" s="1398" t="s">
        <v>482</v>
      </c>
      <c r="AA41" s="2334" t="s">
        <v>483</v>
      </c>
      <c r="AB41" s="2335"/>
      <c r="AC41" s="2343"/>
      <c r="AD41" s="2357"/>
      <c r="AE41" s="2359"/>
      <c r="AF41" s="1437" t="s">
        <v>480</v>
      </c>
      <c r="AG41" s="1437" t="s">
        <v>481</v>
      </c>
      <c r="AH41" s="1398" t="s">
        <v>482</v>
      </c>
      <c r="AI41" s="2334" t="s">
        <v>483</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441</v>
      </c>
      <c r="P47" s="2321">
        <v>1</v>
      </c>
      <c r="Q47" s="1395"/>
      <c r="R47" s="420"/>
      <c r="S47" s="1400" t="str">
        <f>$I47</f>
        <v>....1</v>
      </c>
      <c r="T47" s="349" t="s">
        <v>442</v>
      </c>
      <c r="U47" s="364"/>
      <c r="V47" s="2309"/>
      <c r="W47" s="2310"/>
      <c r="X47" s="2310"/>
      <c r="Y47" s="2310"/>
      <c r="Z47" s="2310"/>
      <c r="AA47" s="2310"/>
      <c r="AB47" s="2310"/>
      <c r="AC47" s="2311"/>
      <c r="AD47" s="2309"/>
      <c r="AE47" s="2310"/>
      <c r="AF47" s="2310"/>
      <c r="AG47" s="2310"/>
      <c r="AH47" s="2310"/>
      <c r="AI47" s="2310"/>
      <c r="AJ47" s="2310"/>
      <c r="AK47" s="2310"/>
      <c r="AL47" s="2311"/>
      <c r="AM47" s="1322" t="s">
        <v>443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444</v>
      </c>
      <c r="P48" s="2321"/>
      <c r="Q48" s="2321">
        <v>1</v>
      </c>
      <c r="R48" s="421"/>
      <c r="S48" s="1400" t="str">
        <f>$J48</f>
        <v>....1.1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447</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451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55C-8F89-B4E4-4F51-0.89ABFE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441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444</v>
      </c>
      <c r="M7" s="601"/>
      <c r="N7" s="1430"/>
      <c r="P7" s="2321"/>
      <c r="Q7" s="2321">
        <v>1</v>
      </c>
      <c r="R7" s="421"/>
      <c r="S7" s="1400">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447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219">
        <v>14</v>
      </c>
    </row>
    <row customHeight="1" ht="35.699999999999996">
      <c r="Q40" s="440"/>
      <c r="R40" s="440"/>
      <c r="S40" s="2337"/>
      <c r="T40" s="2273"/>
      <c r="U40" s="1095"/>
      <c r="V40" s="2324" t="s">
        <v>469</v>
      </c>
      <c r="W40" s="2347"/>
      <c r="X40" s="2326" t="s">
        <v>471</v>
      </c>
      <c r="Y40" s="2327"/>
      <c r="Z40" s="2326" t="s">
        <v>472</v>
      </c>
      <c r="AA40" s="2333"/>
      <c r="AB40" s="2327"/>
      <c r="AC40" s="2342"/>
      <c r="AD40" s="2324" t="s">
        <v>485</v>
      </c>
      <c r="AE40" s="2347"/>
      <c r="AF40" s="2326" t="s">
        <v>471</v>
      </c>
      <c r="AG40" s="2327"/>
      <c r="AH40" s="2326" t="s">
        <v>472</v>
      </c>
      <c r="AI40" s="2333"/>
      <c r="AJ40" s="2327"/>
      <c r="AK40" s="2342"/>
      <c r="AL40" s="2345"/>
      <c r="AM40" s="2191"/>
      <c r="AS40" s="1219">
        <v>34</v>
      </c>
    </row>
    <row customHeight="1" ht="35.699999999999996">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Q41" s="440"/>
      <c r="R41" s="440"/>
      <c r="S41" s="2337"/>
      <c r="T41" s="2273"/>
      <c r="U41" s="366"/>
      <c r="V41" s="2325"/>
      <c r="W41" s="2348"/>
      <c r="X41" s="1286" t="s">
        <v>480</v>
      </c>
      <c r="Y41" s="1286" t="s">
        <v>481</v>
      </c>
      <c r="Z41" s="1402" t="s">
        <v>482</v>
      </c>
      <c r="AA41" s="2334" t="s">
        <v>483</v>
      </c>
      <c r="AB41" s="2335"/>
      <c r="AC41" s="2343"/>
      <c r="AD41" s="2325"/>
      <c r="AE41" s="2348"/>
      <c r="AF41" s="1286" t="s">
        <v>480</v>
      </c>
      <c r="AG41" s="1286" t="s">
        <v>481</v>
      </c>
      <c r="AH41" s="1402" t="s">
        <v>482</v>
      </c>
      <c r="AI41" s="2334" t="s">
        <v>483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441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444</v>
      </c>
      <c r="P48" s="2321"/>
      <c r="Q48" s="2321">
        <v>1</v>
      </c>
      <c r="R48" s="421"/>
      <c r="S48" s="1400" t="str">
        <f>$J48</f>
        <v>....1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447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486</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6276A-0B5E-D0CB-F058-0.2B161BD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437</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439</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440</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441</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444</v>
      </c>
      <c r="M7" s="601"/>
      <c r="N7" s="1430"/>
      <c r="P7" s="2321"/>
      <c r="Q7" s="2321">
        <v>1</v>
      </c>
      <c r="R7" s="1706"/>
      <c r="S7" s="2071">
        <f>$J7</f>
      </c>
      <c r="T7" s="350" t="s">
        <v>445</v>
      </c>
      <c r="U7" s="364"/>
      <c r="V7" s="2369"/>
      <c r="W7" s="2369"/>
      <c r="X7" s="2369"/>
      <c r="Y7" s="2369"/>
      <c r="Z7" s="2369"/>
      <c r="AA7" s="2369"/>
      <c r="AB7" s="2369"/>
      <c r="AC7" s="2369"/>
      <c r="AD7" s="2369"/>
      <c r="AE7" s="2369"/>
      <c r="AF7" s="2369"/>
      <c r="AG7" s="2369"/>
      <c r="AH7" s="2369"/>
      <c r="AI7" s="2369"/>
      <c r="AJ7" s="2369"/>
      <c r="AK7" s="2369"/>
      <c r="AL7" s="2369"/>
      <c r="AM7" s="2074" t="s">
        <v>446</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447</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448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219">
        <v>14</v>
      </c>
    </row>
    <row customHeight="1" ht="35.699999999999996">
      <c r="Q40" s="440"/>
      <c r="R40" s="440"/>
      <c r="S40" s="2337"/>
      <c r="T40" s="2273"/>
      <c r="U40" s="1095"/>
      <c r="V40" s="2324" t="s">
        <v>469</v>
      </c>
      <c r="W40" s="2347"/>
      <c r="X40" s="2326" t="s">
        <v>471</v>
      </c>
      <c r="Y40" s="2327"/>
      <c r="Z40" s="2326" t="s">
        <v>472</v>
      </c>
      <c r="AA40" s="2333"/>
      <c r="AB40" s="2327"/>
      <c r="AC40" s="2342"/>
      <c r="AD40" s="2324" t="s">
        <v>485</v>
      </c>
      <c r="AE40" s="2347"/>
      <c r="AF40" s="2326" t="s">
        <v>471</v>
      </c>
      <c r="AG40" s="2327"/>
      <c r="AH40" s="2326" t="s">
        <v>472</v>
      </c>
      <c r="AI40" s="2333"/>
      <c r="AJ40" s="2327"/>
      <c r="AK40" s="2342"/>
      <c r="AL40" s="2345"/>
      <c r="AM40" s="2191"/>
      <c r="AS40" s="1219">
        <v>34</v>
      </c>
    </row>
    <row customHeight="1" ht="35.699999999999996">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Q41" s="440"/>
      <c r="R41" s="440"/>
      <c r="S41" s="2337"/>
      <c r="T41" s="2273"/>
      <c r="U41" s="366"/>
      <c r="V41" s="2325"/>
      <c r="W41" s="2348"/>
      <c r="X41" s="1286" t="s">
        <v>480</v>
      </c>
      <c r="Y41" s="1286" t="s">
        <v>481</v>
      </c>
      <c r="Z41" s="1402" t="s">
        <v>482</v>
      </c>
      <c r="AA41" s="2334" t="s">
        <v>483</v>
      </c>
      <c r="AB41" s="2335"/>
      <c r="AC41" s="2343"/>
      <c r="AD41" s="2325"/>
      <c r="AE41" s="2348"/>
      <c r="AF41" s="1286" t="s">
        <v>480</v>
      </c>
      <c r="AG41" s="1286" t="s">
        <v>481</v>
      </c>
      <c r="AH41" s="1402" t="s">
        <v>482</v>
      </c>
      <c r="AI41" s="2334" t="s">
        <v>483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441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444</v>
      </c>
      <c r="P48" s="2321"/>
      <c r="Q48" s="2321">
        <v>1</v>
      </c>
      <c r="R48" s="421"/>
      <c r="S48" s="1400" t="str">
        <f>$J48</f>
        <v>....1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447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486</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A2E9-3295-57CA-5818-0.EB134E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434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435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436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437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438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439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440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441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444</v>
      </c>
      <c r="M7" s="601"/>
      <c r="N7" s="1430"/>
      <c r="P7" s="2321"/>
      <c r="Q7" s="2321">
        <v>1</v>
      </c>
      <c r="R7" s="421"/>
      <c r="S7" s="1400">
        <f>$J7</f>
      </c>
      <c r="T7" s="350" t="s">
        <v>445</v>
      </c>
      <c r="U7" s="364"/>
      <c r="V7" s="2309"/>
      <c r="W7" s="2310"/>
      <c r="X7" s="2310"/>
      <c r="Y7" s="2310"/>
      <c r="Z7" s="2310"/>
      <c r="AA7" s="2310"/>
      <c r="AB7" s="2310"/>
      <c r="AC7" s="2311"/>
      <c r="AD7" s="2309"/>
      <c r="AE7" s="2310"/>
      <c r="AF7" s="2310"/>
      <c r="AG7" s="2310"/>
      <c r="AH7" s="2310"/>
      <c r="AI7" s="2310"/>
      <c r="AJ7" s="2310"/>
      <c r="AK7" s="2310"/>
      <c r="AL7" s="2311"/>
      <c r="AM7" s="1322" t="s">
        <v>446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447</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448</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449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450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452</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248</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249</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453</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454</v>
      </c>
      <c r="P22" s="1426"/>
      <c r="Q22" s="1435"/>
      <c r="R22" s="1435"/>
      <c r="S22" s="793"/>
      <c r="T22" s="1224" t="s">
        <v>455</v>
      </c>
      <c r="AA22" s="250" t="s">
        <v>456</v>
      </c>
      <c r="AC22" s="250" t="s">
        <v>457</v>
      </c>
      <c r="AD22" s="1224" t="s">
        <v>455</v>
      </c>
      <c r="AI22" s="250" t="s">
        <v>458</v>
      </c>
      <c r="AK22" s="250" t="s">
        <v>457</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459</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460</v>
      </c>
      <c r="T31" s="2314"/>
      <c r="U31" s="1436"/>
      <c r="V31" s="2315" t="str">
        <f>IF(TITLE_NUMBER_PR_CHANGE="",IF(TITLE_NUMBER_PR="","",TITLE_NUMBER_PR),TITLE_NUMBER_PR_CHANGE)</f>
        <v>558-р</v>
      </c>
      <c r="W31" s="2315"/>
      <c r="X31" s="2315"/>
      <c r="Y31" s="2315"/>
      <c r="Z31" s="2315"/>
      <c r="AA31" s="2315"/>
      <c r="AB31" s="2315"/>
      <c r="AC31" s="390"/>
      <c r="AD31" s="2315" t="str">
        <f>IF(TITLE_NUMBER_PR_CHANGE="",IF(TITLE_NUMBER_PR="","",TITLE_NUMBER_PR),TITLE_NUMBER_PR_CHANGE)</f>
        <v>558-р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461</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462</v>
      </c>
      <c r="T35" s="2314"/>
      <c r="U35" s="1436"/>
      <c r="V35" s="2315" t="str">
        <f>IF(TITLE_NUMBER_PR_CHANGE="",IF(TITLE_NUMBER_PR="","",TITLE_NUMBER_PR),TITLE_NUMBER_PR_CHANGE)</f>
        <v>558-р</v>
      </c>
      <c r="W35" s="2315"/>
      <c r="X35" s="2315"/>
      <c r="Y35" s="2315"/>
      <c r="Z35" s="2315"/>
      <c r="AA35" s="2315"/>
      <c r="AB35" s="2315"/>
      <c r="AC35" s="390"/>
      <c r="AD35" s="2315" t="str">
        <f>IF(TITLE_NUMBER_PR_CHANGE="",IF(TITLE_NUMBER_PR="","",TITLE_NUMBER_PR),TITLE_NUMBER_PR_CHANGE)</f>
        <v>558-р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463</v>
      </c>
      <c r="AD36" s="390"/>
      <c r="AE36" s="390"/>
      <c r="AF36" s="390"/>
      <c r="AG36" s="390"/>
      <c r="AH36" s="390"/>
      <c r="AI36" s="390"/>
      <c r="AJ36" s="390"/>
      <c r="AK36" s="342" t="s">
        <v>463</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338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339</v>
      </c>
      <c r="AS38" s="1219">
        <v>14</v>
      </c>
    </row>
    <row customHeight="1" ht="14.699999999999998">
      <c r="Q39" s="440"/>
      <c r="R39" s="440"/>
      <c r="S39" s="2337" t="s">
        <v>87</v>
      </c>
      <c r="T39" s="2273" t="s">
        <v>464</v>
      </c>
      <c r="U39" s="365"/>
      <c r="V39" s="2338" t="s">
        <v>465</v>
      </c>
      <c r="W39" s="2339"/>
      <c r="X39" s="2339"/>
      <c r="Y39" s="2339"/>
      <c r="Z39" s="2339"/>
      <c r="AA39" s="2339"/>
      <c r="AB39" s="2340"/>
      <c r="AC39" s="2341" t="s">
        <v>466</v>
      </c>
      <c r="AD39" s="2338" t="s">
        <v>465</v>
      </c>
      <c r="AE39" s="2339"/>
      <c r="AF39" s="2339"/>
      <c r="AG39" s="2339"/>
      <c r="AH39" s="2339"/>
      <c r="AI39" s="2339"/>
      <c r="AJ39" s="2340"/>
      <c r="AK39" s="2341" t="s">
        <v>467</v>
      </c>
      <c r="AL39" s="2344" t="s">
        <v>468</v>
      </c>
      <c r="AM39" s="2191"/>
      <c r="AS39" s="1219">
        <v>14</v>
      </c>
    </row>
    <row customHeight="1" ht="35.699999999999996">
      <c r="Q40" s="440"/>
      <c r="R40" s="440"/>
      <c r="S40" s="2337"/>
      <c r="T40" s="2273"/>
      <c r="U40" s="1095"/>
      <c r="V40" s="2324" t="s">
        <v>469</v>
      </c>
      <c r="W40" s="2347"/>
      <c r="X40" s="2326" t="s">
        <v>471</v>
      </c>
      <c r="Y40" s="2327"/>
      <c r="Z40" s="2326" t="s">
        <v>472</v>
      </c>
      <c r="AA40" s="2333"/>
      <c r="AB40" s="2327"/>
      <c r="AC40" s="2342"/>
      <c r="AD40" s="2324" t="s">
        <v>485</v>
      </c>
      <c r="AE40" s="2347"/>
      <c r="AF40" s="2326" t="s">
        <v>471</v>
      </c>
      <c r="AG40" s="2327"/>
      <c r="AH40" s="2326" t="s">
        <v>472</v>
      </c>
      <c r="AI40" s="2333"/>
      <c r="AJ40" s="2327"/>
      <c r="AK40" s="2342"/>
      <c r="AL40" s="2345"/>
      <c r="AM40" s="2191"/>
      <c r="AS40" s="1219">
        <v>34</v>
      </c>
    </row>
    <row customHeight="1" ht="35.699999999999996">
      <c r="A41" s="1434"/>
      <c r="B41" s="1434" t="s">
        <v>134</v>
      </c>
      <c r="C41" s="1434" t="s">
        <v>135</v>
      </c>
      <c r="D41" s="1434" t="s">
        <v>136</v>
      </c>
      <c r="E41" s="1428" t="s">
        <v>473</v>
      </c>
      <c r="F41" s="1428" t="s">
        <v>474</v>
      </c>
      <c r="G41" s="1428" t="s">
        <v>475</v>
      </c>
      <c r="H41" s="1428" t="s">
        <v>476</v>
      </c>
      <c r="I41" s="1428" t="s">
        <v>477</v>
      </c>
      <c r="J41" s="1428" t="s">
        <v>478</v>
      </c>
      <c r="K41" s="1428" t="s">
        <v>479</v>
      </c>
      <c r="L41" s="1428" t="s">
        <v>454</v>
      </c>
      <c r="Q41" s="440"/>
      <c r="R41" s="440"/>
      <c r="S41" s="2337"/>
      <c r="T41" s="2273"/>
      <c r="U41" s="366"/>
      <c r="V41" s="2325"/>
      <c r="W41" s="2348"/>
      <c r="X41" s="1286" t="s">
        <v>480</v>
      </c>
      <c r="Y41" s="1286" t="s">
        <v>481</v>
      </c>
      <c r="Z41" s="1402" t="s">
        <v>482</v>
      </c>
      <c r="AA41" s="2334" t="s">
        <v>483</v>
      </c>
      <c r="AB41" s="2335"/>
      <c r="AC41" s="2343"/>
      <c r="AD41" s="2325"/>
      <c r="AE41" s="2348"/>
      <c r="AF41" s="1286" t="s">
        <v>480</v>
      </c>
      <c r="AG41" s="1286" t="s">
        <v>481</v>
      </c>
      <c r="AH41" s="1402" t="s">
        <v>482</v>
      </c>
      <c r="AI41" s="2334" t="s">
        <v>483</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435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436</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437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438</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439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440</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441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444</v>
      </c>
      <c r="P48" s="2321"/>
      <c r="Q48" s="2321">
        <v>1</v>
      </c>
      <c r="R48" s="421"/>
      <c r="S48" s="1400" t="str">
        <f>$J48</f>
        <v>....1</v>
      </c>
      <c r="T48" s="350" t="s">
        <v>445</v>
      </c>
      <c r="U48" s="364"/>
      <c r="V48" s="2309"/>
      <c r="W48" s="2310"/>
      <c r="X48" s="2310"/>
      <c r="Y48" s="2310"/>
      <c r="Z48" s="2310"/>
      <c r="AA48" s="2310"/>
      <c r="AB48" s="2310"/>
      <c r="AC48" s="2311"/>
      <c r="AD48" s="2309"/>
      <c r="AE48" s="2310"/>
      <c r="AF48" s="2310"/>
      <c r="AG48" s="2310"/>
      <c r="AH48" s="2310"/>
      <c r="AI48" s="2310"/>
      <c r="AJ48" s="2310"/>
      <c r="AK48" s="2310"/>
      <c r="AL48" s="2311"/>
      <c r="AM48" s="1322" t="s">
        <v>446</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447</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486</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449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450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452</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248</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249</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286</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F5696-AEF3-39B6-1898-0.54B993D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434</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435</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436</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437</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438</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439</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440</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441</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444</v>
      </c>
      <c r="N7" s="573"/>
      <c r="O7" s="391"/>
      <c r="Q7" s="2321"/>
      <c r="R7" s="2321">
        <v>1</v>
      </c>
      <c r="S7" s="582"/>
      <c r="T7" s="421"/>
      <c r="U7" s="1400">
        <f>$J7</f>
      </c>
      <c r="V7" s="350" t="s">
        <v>445</v>
      </c>
      <c r="W7" s="364"/>
      <c r="X7" s="2309"/>
      <c r="Y7" s="2310"/>
      <c r="Z7" s="2310"/>
      <c r="AA7" s="2310"/>
      <c r="AB7" s="2310"/>
      <c r="AC7" s="2299"/>
      <c r="AD7" s="2299"/>
      <c r="AE7" s="2299"/>
      <c r="AF7" s="2372"/>
      <c r="AG7" s="2309"/>
      <c r="AH7" s="2310"/>
      <c r="AI7" s="2310"/>
      <c r="AJ7" s="2310"/>
      <c r="AK7" s="2310"/>
      <c r="AL7" s="2310"/>
      <c r="AM7" s="2310"/>
      <c r="AN7" s="2310"/>
      <c r="AO7" s="2310"/>
      <c r="AP7" s="2311"/>
      <c r="AQ7" s="1322" t="s">
        <v>446</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447</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487</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488</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489</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449</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450</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452</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248</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249</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453</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454</v>
      </c>
      <c r="Q26" s="1426"/>
      <c r="R26" s="1435"/>
      <c r="S26" s="1435"/>
      <c r="T26" s="1435"/>
      <c r="U26" s="793"/>
      <c r="V26" s="1224" t="s">
        <v>455</v>
      </c>
      <c r="AD26" s="250" t="s">
        <v>456</v>
      </c>
      <c r="AF26" s="250" t="s">
        <v>457</v>
      </c>
      <c r="AG26" s="1224" t="s">
        <v>455</v>
      </c>
      <c r="AM26" s="250" t="s">
        <v>458</v>
      </c>
      <c r="AO26" s="250" t="s">
        <v>457</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459</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460</v>
      </c>
      <c r="V35" s="2314"/>
      <c r="W35" s="1436"/>
      <c r="X35" s="2315" t="str">
        <f>IF(TITLE_NUMBER_PR_CHANGE="",IF(TITLE_NUMBER_PR="","",TITLE_NUMBER_PR),TITLE_NUMBER_PR_CHANGE)</f>
        <v>558-р</v>
      </c>
      <c r="Y35" s="2315"/>
      <c r="Z35" s="2315"/>
      <c r="AA35" s="2315"/>
      <c r="AB35" s="2315"/>
      <c r="AC35" s="2315"/>
      <c r="AD35" s="2315"/>
      <c r="AE35" s="2315"/>
      <c r="AF35" s="390"/>
      <c r="AG35" s="2315" t="str">
        <f>IF(TITLE_NUMBER_PR_CHANGE="",IF(TITLE_NUMBER_PR="","",TITLE_NUMBER_PR),TITLE_NUMBER_PR_CHANGE)</f>
        <v>558-р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461</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462</v>
      </c>
      <c r="V39" s="2314"/>
      <c r="W39" s="1436"/>
      <c r="X39" s="2315" t="str">
        <f>IF(TITLE_NUMBER_PR_CHANGE="",IF(TITLE_NUMBER_PR="","",TITLE_NUMBER_PR),TITLE_NUMBER_PR_CHANGE)</f>
        <v>558-р</v>
      </c>
      <c r="Y39" s="2315"/>
      <c r="Z39" s="2315"/>
      <c r="AA39" s="2315"/>
      <c r="AB39" s="2315"/>
      <c r="AC39" s="2315"/>
      <c r="AD39" s="2315"/>
      <c r="AE39" s="2315"/>
      <c r="AF39" s="390"/>
      <c r="AG39" s="2315" t="str">
        <f>IF(TITLE_NUMBER_PR_CHANGE="",IF(TITLE_NUMBER_PR="","",TITLE_NUMBER_PR),TITLE_NUMBER_PR_CHANGE)</f>
        <v>558-р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463</v>
      </c>
      <c r="AG40" s="390"/>
      <c r="AH40" s="390"/>
      <c r="AI40" s="390"/>
      <c r="AJ40" s="390"/>
      <c r="AK40" s="390"/>
      <c r="AL40" s="390"/>
      <c r="AM40" s="390"/>
      <c r="AN40" s="390"/>
      <c r="AO40" s="342" t="s">
        <v>463</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338</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339</v>
      </c>
      <c r="AW42" s="1219">
        <v>14</v>
      </c>
    </row>
    <row customHeight="1" ht="14.699999999999998">
      <c r="R43" s="440"/>
      <c r="S43" s="440"/>
      <c r="T43" s="440"/>
      <c r="U43" s="2337" t="s">
        <v>87</v>
      </c>
      <c r="V43" s="2273" t="s">
        <v>464</v>
      </c>
      <c r="W43" s="365"/>
      <c r="X43" s="2338" t="s">
        <v>465</v>
      </c>
      <c r="Y43" s="2355"/>
      <c r="Z43" s="2355"/>
      <c r="AA43" s="2355"/>
      <c r="AB43" s="2355"/>
      <c r="AC43" s="2339"/>
      <c r="AD43" s="2339"/>
      <c r="AE43" s="2340"/>
      <c r="AF43" s="2341" t="s">
        <v>466</v>
      </c>
      <c r="AG43" s="2338" t="s">
        <v>465</v>
      </c>
      <c r="AH43" s="2355"/>
      <c r="AI43" s="2355"/>
      <c r="AJ43" s="2355"/>
      <c r="AK43" s="2355"/>
      <c r="AL43" s="2339"/>
      <c r="AM43" s="2339"/>
      <c r="AN43" s="2340"/>
      <c r="AO43" s="2341" t="s">
        <v>467</v>
      </c>
      <c r="AP43" s="2344" t="s">
        <v>468</v>
      </c>
      <c r="AQ43" s="2191"/>
      <c r="AW43" s="1219">
        <v>14</v>
      </c>
    </row>
    <row customHeight="1" ht="35.699999999999996">
      <c r="R44" s="440"/>
      <c r="S44" s="440"/>
      <c r="T44" s="440"/>
      <c r="U44" s="2337"/>
      <c r="V44" s="2273"/>
      <c r="W44" s="1095"/>
      <c r="X44" s="2358" t="s">
        <v>490</v>
      </c>
      <c r="Y44" s="2376" t="s">
        <v>491</v>
      </c>
      <c r="Z44" s="2376"/>
      <c r="AA44" s="2376"/>
      <c r="AB44" s="2376"/>
      <c r="AC44" s="2358" t="s">
        <v>472</v>
      </c>
      <c r="AD44" s="2675"/>
      <c r="AE44" s="2378"/>
      <c r="AF44" s="2342"/>
      <c r="AG44" s="2358" t="s">
        <v>490</v>
      </c>
      <c r="AH44" s="2376" t="s">
        <v>491</v>
      </c>
      <c r="AI44" s="2376"/>
      <c r="AJ44" s="2376"/>
      <c r="AK44" s="2376"/>
      <c r="AL44" s="2358" t="s">
        <v>472</v>
      </c>
      <c r="AM44" s="2675"/>
      <c r="AN44" s="2378"/>
      <c r="AO44" s="2342"/>
      <c r="AP44" s="2345"/>
      <c r="AQ44" s="2191"/>
      <c r="AW44" s="1219">
        <v>34</v>
      </c>
    </row>
    <row customHeight="1" ht="14.699999999999998">
      <c r="R45" s="440"/>
      <c r="S45" s="440"/>
      <c r="T45" s="440"/>
      <c r="U45" s="2337"/>
      <c r="V45" s="2273"/>
      <c r="W45" s="1095"/>
      <c r="X45" s="2389"/>
      <c r="Y45" s="2381" t="s">
        <v>492</v>
      </c>
      <c r="Z45" s="2334" t="s">
        <v>493</v>
      </c>
      <c r="AA45" s="2384"/>
      <c r="AB45" s="2335"/>
      <c r="AC45" s="2359"/>
      <c r="AD45" s="2676"/>
      <c r="AE45" s="2380"/>
      <c r="AF45" s="2342"/>
      <c r="AG45" s="2389"/>
      <c r="AH45" s="2381" t="s">
        <v>492</v>
      </c>
      <c r="AI45" s="2334" t="s">
        <v>493</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494</v>
      </c>
      <c r="AA46" s="2334" t="s">
        <v>495</v>
      </c>
      <c r="AB46" s="2335"/>
      <c r="AC46" s="2381" t="s">
        <v>482</v>
      </c>
      <c r="AD46" s="2385" t="s">
        <v>483</v>
      </c>
      <c r="AE46" s="2386"/>
      <c r="AF46" s="2342"/>
      <c r="AG46" s="2389"/>
      <c r="AH46" s="2382"/>
      <c r="AI46" s="2381" t="s">
        <v>494</v>
      </c>
      <c r="AJ46" s="2334" t="s">
        <v>495</v>
      </c>
      <c r="AK46" s="2335"/>
      <c r="AL46" s="2381" t="s">
        <v>482</v>
      </c>
      <c r="AM46" s="2385" t="s">
        <v>483</v>
      </c>
      <c r="AN46" s="2386"/>
      <c r="AO46" s="2342"/>
      <c r="AP46" s="2345"/>
      <c r="AQ46" s="2191"/>
      <c r="AW46" s="1219">
        <v>26</v>
      </c>
    </row>
    <row customHeight="1" ht="65.25">
      <c r="A47" s="1323"/>
      <c r="B47" s="1323" t="s">
        <v>134</v>
      </c>
      <c r="C47" s="1323" t="s">
        <v>135</v>
      </c>
      <c r="D47" s="1323" t="s">
        <v>136</v>
      </c>
      <c r="E47" s="1374" t="s">
        <v>473</v>
      </c>
      <c r="F47" s="1374" t="s">
        <v>474</v>
      </c>
      <c r="G47" s="1374" t="s">
        <v>475</v>
      </c>
      <c r="H47" s="1374" t="s">
        <v>476</v>
      </c>
      <c r="I47" s="1374" t="s">
        <v>477</v>
      </c>
      <c r="J47" s="1374" t="s">
        <v>478</v>
      </c>
      <c r="K47" s="1374" t="s">
        <v>479</v>
      </c>
      <c r="L47" s="1374" t="s">
        <v>496</v>
      </c>
      <c r="M47" s="1374" t="s">
        <v>454</v>
      </c>
      <c r="R47" s="440"/>
      <c r="S47" s="440"/>
      <c r="T47" s="440"/>
      <c r="U47" s="2337"/>
      <c r="V47" s="2273"/>
      <c r="W47" s="366"/>
      <c r="X47" s="2359"/>
      <c r="Y47" s="2383"/>
      <c r="Z47" s="2383"/>
      <c r="AA47" s="1286" t="s">
        <v>497</v>
      </c>
      <c r="AB47" s="1286" t="s">
        <v>498</v>
      </c>
      <c r="AC47" s="2383"/>
      <c r="AD47" s="2387"/>
      <c r="AE47" s="2388"/>
      <c r="AF47" s="2343"/>
      <c r="AG47" s="2359"/>
      <c r="AH47" s="2383"/>
      <c r="AI47" s="2383"/>
      <c r="AJ47" s="1286" t="s">
        <v>497</v>
      </c>
      <c r="AK47" s="1286" t="s">
        <v>498</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435</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436</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437</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438</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439</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440</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441</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444</v>
      </c>
      <c r="Q54" s="2321"/>
      <c r="R54" s="2321">
        <v>1</v>
      </c>
      <c r="S54" s="582"/>
      <c r="T54" s="421"/>
      <c r="U54" s="1400" t="str">
        <f>$J54</f>
        <v>....1.1</v>
      </c>
      <c r="V54" s="350" t="s">
        <v>445</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446</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447</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487</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488</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489</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449</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450</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452</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248</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249</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286</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A5023-6B03-AD62-5ECF-0.99D36FA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434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435</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436</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437</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438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439</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440</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441</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499</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500</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501</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502</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503</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452</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248</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249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453</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454</v>
      </c>
      <c r="P23" s="1572"/>
      <c r="Q23" s="1574"/>
      <c r="R23" s="1574"/>
      <c r="Y23" s="1571" t="s">
        <v>456</v>
      </c>
      <c r="AA23" s="1571" t="s">
        <v>457</v>
      </c>
      <c r="AB23" s="1571" t="s">
        <v>504</v>
      </c>
      <c r="AE23" s="1571" t="s">
        <v>505</v>
      </c>
      <c r="AF23" s="1571" t="s">
        <v>504</v>
      </c>
      <c r="AI23" s="1571" t="s">
        <v>506</v>
      </c>
      <c r="AJ23" s="1571" t="s">
        <v>504</v>
      </c>
      <c r="AM23" s="1571" t="s">
        <v>507</v>
      </c>
      <c r="AQ23" s="1571" t="s">
        <v>456</v>
      </c>
      <c r="AS23" s="1571" t="s">
        <v>457</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459</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460</v>
      </c>
      <c r="T32" s="2314"/>
      <c r="U32" s="1436"/>
      <c r="V32" s="2315" t="str">
        <f>IF(TITLE_NUMBER_PR_CHANGE="",IF(TITLE_NUMBER_PR="","",TITLE_NUMBER_PR),TITLE_NUMBER_PR_CHANGE)</f>
        <v>558-р</v>
      </c>
      <c r="W32" s="2315"/>
      <c r="X32" s="2315"/>
      <c r="Y32" s="2315"/>
      <c r="Z32" s="2315"/>
      <c r="AA32" s="390"/>
      <c r="AB32" s="2315" t="str">
        <f>IF(TITLE_NUMBER_PR_CHANGE="",IF(TITLE_NUMBER_PR="","",TITLE_NUMBER_PR),TITLE_NUMBER_PR_CHANGE)</f>
        <v>558-р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459</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460</v>
      </c>
      <c r="T36" s="2314"/>
      <c r="U36" s="1436"/>
      <c r="V36" s="2315" t="str">
        <f>IF(TITLE_NUMBER_PR_CHANGE="",IF(TITLE_NUMBER_PR="","",TITLE_NUMBER_PR),TITLE_NUMBER_PR_CHANGE)</f>
        <v>558-р</v>
      </c>
      <c r="W36" s="2315"/>
      <c r="X36" s="2315"/>
      <c r="Y36" s="2315"/>
      <c r="Z36" s="2315"/>
      <c r="AA36" s="390"/>
      <c r="AB36" s="2315" t="str">
        <f>IF(TITLE_NUMBER_PR_CHANGE="",IF(TITLE_NUMBER_PR="","",TITLE_NUMBER_PR),TITLE_NUMBER_PR_CHANGE)</f>
        <v>558-р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463</v>
      </c>
      <c r="AB37" s="390"/>
      <c r="AC37" s="390"/>
      <c r="AD37" s="390"/>
      <c r="AE37" s="390"/>
      <c r="AF37" s="390"/>
      <c r="AG37" s="390"/>
      <c r="AH37" s="390"/>
      <c r="AI37" s="390"/>
      <c r="AJ37" s="390"/>
      <c r="AK37" s="390"/>
      <c r="AL37" s="390"/>
      <c r="AM37" s="390"/>
      <c r="AN37" s="390"/>
      <c r="AO37" s="390"/>
      <c r="AP37" s="390"/>
      <c r="AQ37" s="390"/>
      <c r="AR37" s="390"/>
      <c r="AS37" s="342" t="s">
        <v>463</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338</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339</v>
      </c>
      <c r="BA39" s="1219">
        <v>14</v>
      </c>
    </row>
    <row customHeight="1" ht="14.699999999999998">
      <c r="Q40" s="355"/>
      <c r="R40" s="440"/>
      <c r="S40" s="2337" t="s">
        <v>87</v>
      </c>
      <c r="T40" s="2273" t="s">
        <v>508</v>
      </c>
      <c r="U40" s="365"/>
      <c r="V40" s="2339"/>
      <c r="W40" s="2339"/>
      <c r="X40" s="2339"/>
      <c r="Y40" s="2339"/>
      <c r="Z40" s="2340"/>
      <c r="AA40" s="2400" t="s">
        <v>466</v>
      </c>
      <c r="AB40" s="2392" t="s">
        <v>509</v>
      </c>
      <c r="AC40" s="2355"/>
      <c r="AD40" s="2355"/>
      <c r="AE40" s="2393"/>
      <c r="AF40" s="2355" t="s">
        <v>510</v>
      </c>
      <c r="AG40" s="2355"/>
      <c r="AH40" s="2355"/>
      <c r="AI40" s="2393"/>
      <c r="AJ40" s="2392" t="s">
        <v>511</v>
      </c>
      <c r="AK40" s="2355"/>
      <c r="AL40" s="2355"/>
      <c r="AM40" s="2393"/>
      <c r="AN40" s="2392" t="s">
        <v>465</v>
      </c>
      <c r="AO40" s="2355"/>
      <c r="AP40" s="2339"/>
      <c r="AQ40" s="2339"/>
      <c r="AR40" s="2340"/>
      <c r="AS40" s="2341" t="s">
        <v>466</v>
      </c>
      <c r="AT40" s="2344" t="s">
        <v>468</v>
      </c>
      <c r="AU40" s="2191"/>
      <c r="BA40" s="1219">
        <v>14</v>
      </c>
    </row>
    <row customHeight="1" ht="35.699999999999996">
      <c r="Q41" s="355"/>
      <c r="R41" s="440"/>
      <c r="S41" s="2337"/>
      <c r="T41" s="2273"/>
      <c r="U41" s="1095"/>
      <c r="V41" s="2191" t="s">
        <v>512</v>
      </c>
      <c r="W41" s="2191"/>
      <c r="X41" s="2358" t="s">
        <v>472</v>
      </c>
      <c r="Y41" s="2377"/>
      <c r="Z41" s="2378"/>
      <c r="AA41" s="2401"/>
      <c r="AB41" s="2394"/>
      <c r="AC41" s="2395"/>
      <c r="AD41" s="2395"/>
      <c r="AE41" s="2396"/>
      <c r="AF41" s="2395"/>
      <c r="AG41" s="2395"/>
      <c r="AH41" s="2395"/>
      <c r="AI41" s="2396"/>
      <c r="AJ41" s="2394"/>
      <c r="AK41" s="2395"/>
      <c r="AL41" s="2395"/>
      <c r="AM41" s="2395"/>
      <c r="AN41" s="2191" t="s">
        <v>512</v>
      </c>
      <c r="AO41" s="2191"/>
      <c r="AP41" s="2377" t="s">
        <v>472</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473</v>
      </c>
      <c r="F43" s="1428" t="s">
        <v>474</v>
      </c>
      <c r="G43" s="1428" t="s">
        <v>475</v>
      </c>
      <c r="H43" s="1428" t="s">
        <v>476</v>
      </c>
      <c r="I43" s="1428" t="s">
        <v>477</v>
      </c>
      <c r="J43" s="1428" t="s">
        <v>478</v>
      </c>
      <c r="K43" s="1428" t="s">
        <v>479</v>
      </c>
      <c r="L43" s="1428" t="s">
        <v>454</v>
      </c>
      <c r="Q43" s="355"/>
      <c r="R43" s="440"/>
      <c r="S43" s="2337"/>
      <c r="T43" s="2273"/>
      <c r="U43" s="366"/>
      <c r="V43" s="1394" t="s">
        <v>513</v>
      </c>
      <c r="W43" s="1394" t="s">
        <v>514</v>
      </c>
      <c r="X43" s="1402" t="s">
        <v>482</v>
      </c>
      <c r="Y43" s="2334" t="s">
        <v>483</v>
      </c>
      <c r="Z43" s="2335"/>
      <c r="AA43" s="2402"/>
      <c r="AB43" s="2397"/>
      <c r="AC43" s="2398"/>
      <c r="AD43" s="2398"/>
      <c r="AE43" s="2399"/>
      <c r="AF43" s="2398"/>
      <c r="AG43" s="2398"/>
      <c r="AH43" s="2398"/>
      <c r="AI43" s="2399"/>
      <c r="AJ43" s="2397"/>
      <c r="AK43" s="2398"/>
      <c r="AL43" s="2398"/>
      <c r="AM43" s="2399"/>
      <c r="AN43" s="1924" t="s">
        <v>513</v>
      </c>
      <c r="AO43" s="1924" t="s">
        <v>514</v>
      </c>
      <c r="AP43" s="1402" t="s">
        <v>482</v>
      </c>
      <c r="AQ43" s="2334" t="s">
        <v>483</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435</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436</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437</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438</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439</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440</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441</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515</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500</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501</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502</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503</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450</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452</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248</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249</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249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286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64796-64AD-34D3-7112-0.30C876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489">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416" t="s">
        <v>524</v>
      </c>
      <c r="W38" s="2326" t="s">
        <v>471</v>
      </c>
      <c r="X38" s="2327"/>
      <c r="Y38" s="2326" t="s">
        <v>472</v>
      </c>
      <c r="Z38" s="2333"/>
      <c r="AA38" s="2327"/>
      <c r="AB38" s="2342"/>
      <c r="AC38" s="1416" t="s">
        <v>524</v>
      </c>
      <c r="AD38" s="2326" t="s">
        <v>471</v>
      </c>
      <c r="AE38" s="2327"/>
      <c r="AF38" s="2326" t="s">
        <v>472</v>
      </c>
      <c r="AG38" s="2333"/>
      <c r="AH38" s="2327"/>
      <c r="AI38" s="2342"/>
      <c r="AJ38" s="2345"/>
      <c r="AK38" s="2191"/>
      <c r="AQ38" s="1219">
        <v>34</v>
      </c>
    </row>
    <row customHeight="1" ht="35.699999999999996">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416" t="s">
        <v>527</v>
      </c>
      <c r="W39" s="1286" t="s">
        <v>528</v>
      </c>
      <c r="X39" s="1286" t="s">
        <v>529</v>
      </c>
      <c r="Y39" s="1421" t="s">
        <v>482</v>
      </c>
      <c r="Z39" s="2334" t="s">
        <v>483</v>
      </c>
      <c r="AA39" s="2335"/>
      <c r="AB39" s="2343"/>
      <c r="AC39" s="1416" t="s">
        <v>527</v>
      </c>
      <c r="AD39" s="1286" t="s">
        <v>528</v>
      </c>
      <c r="AE39" s="1286" t="s">
        <v>529</v>
      </c>
      <c r="AF39" s="1421" t="s">
        <v>482</v>
      </c>
      <c r="AG39" s="2334" t="s">
        <v>483</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530</v>
      </c>
      <c r="E44" s="2323"/>
      <c r="F44" s="2323"/>
      <c r="G44" s="2323"/>
      <c r="H44" s="2323"/>
      <c r="I44" s="2320" t="str">
        <f>S43&amp;".1"</f>
        <v>...1</v>
      </c>
      <c r="J44" s="1427"/>
      <c r="K44" s="1427"/>
      <c r="L44" s="1428"/>
      <c r="P44" s="2321">
        <v>1</v>
      </c>
      <c r="Q44" s="1418"/>
      <c r="R44" s="420"/>
      <c r="S44" s="1422"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530</v>
      </c>
      <c r="E45" s="2323"/>
      <c r="F45" s="2323"/>
      <c r="G45" s="2323"/>
      <c r="H45" s="2323"/>
      <c r="I45" s="2350"/>
      <c r="J45" s="2320" t="str">
        <f>I44&amp;".1"</f>
        <v>...1.1</v>
      </c>
      <c r="K45" s="1427"/>
      <c r="L45" s="1428" t="s">
        <v>444</v>
      </c>
      <c r="P45" s="2321"/>
      <c r="Q45" s="2321">
        <v>1</v>
      </c>
      <c r="R45" s="421"/>
      <c r="S45" s="1422"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223</v>
      </c>
      <c r="B46" s="1427" t="s">
        <v>224</v>
      </c>
      <c r="C46" s="1427" t="s">
        <v>225</v>
      </c>
      <c r="D46" s="1427" t="s">
        <v>530</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530</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530</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530</v>
      </c>
      <c r="E49" s="2323"/>
      <c r="F49" s="2323"/>
      <c r="G49" s="2323"/>
      <c r="H49" s="2323"/>
      <c r="I49" s="2320"/>
      <c r="J49" s="1427"/>
      <c r="K49" s="1427"/>
      <c r="L49" s="1428"/>
      <c r="P49" s="2321"/>
      <c r="Q49" s="1418"/>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530</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2974-A9D9-5F5C-BC18-0.9AA0B1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521">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516" t="s">
        <v>524</v>
      </c>
      <c r="W38" s="2326" t="s">
        <v>471</v>
      </c>
      <c r="X38" s="2327"/>
      <c r="Y38" s="2326" t="s">
        <v>472</v>
      </c>
      <c r="Z38" s="2333"/>
      <c r="AA38" s="2327"/>
      <c r="AB38" s="2342"/>
      <c r="AC38" s="1516" t="s">
        <v>524</v>
      </c>
      <c r="AD38" s="2326" t="s">
        <v>471</v>
      </c>
      <c r="AE38" s="2327"/>
      <c r="AF38" s="2326" t="s">
        <v>472</v>
      </c>
      <c r="AG38" s="2333"/>
      <c r="AH38" s="2327"/>
      <c r="AI38" s="2342"/>
      <c r="AJ38" s="2345"/>
      <c r="AK38" s="2191"/>
      <c r="AQ38" s="1219">
        <v>34</v>
      </c>
    </row>
    <row customHeight="1" ht="35.699999999999996">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516" t="s">
        <v>527</v>
      </c>
      <c r="W39" s="1286" t="s">
        <v>528</v>
      </c>
      <c r="X39" s="1286" t="s">
        <v>529</v>
      </c>
      <c r="Y39" s="1519" t="s">
        <v>482</v>
      </c>
      <c r="Z39" s="2334" t="s">
        <v>483</v>
      </c>
      <c r="AA39" s="2335"/>
      <c r="AB39" s="2343"/>
      <c r="AC39" s="1516" t="s">
        <v>527</v>
      </c>
      <c r="AD39" s="1286" t="s">
        <v>528</v>
      </c>
      <c r="AE39" s="1286" t="s">
        <v>529</v>
      </c>
      <c r="AF39" s="1519" t="s">
        <v>482</v>
      </c>
      <c r="AG39" s="2334" t="s">
        <v>483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531</v>
      </c>
      <c r="E44" s="2323"/>
      <c r="F44" s="2323"/>
      <c r="G44" s="2323"/>
      <c r="H44" s="2323"/>
      <c r="I44" s="2320" t="str">
        <f>S43&amp;".1"</f>
        <v>...1</v>
      </c>
      <c r="J44" s="1427"/>
      <c r="K44" s="1427"/>
      <c r="L44" s="1428"/>
      <c r="P44" s="2321">
        <v>1</v>
      </c>
      <c r="Q44" s="1514"/>
      <c r="R44" s="420"/>
      <c r="S44" s="1521"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531</v>
      </c>
      <c r="E45" s="2323"/>
      <c r="F45" s="2323"/>
      <c r="G45" s="2323"/>
      <c r="H45" s="2323"/>
      <c r="I45" s="2350"/>
      <c r="J45" s="2320" t="str">
        <f>I44&amp;".1"</f>
        <v>...1.1</v>
      </c>
      <c r="K45" s="1427"/>
      <c r="L45" s="1428" t="s">
        <v>444</v>
      </c>
      <c r="P45" s="2321"/>
      <c r="Q45" s="2321">
        <v>1</v>
      </c>
      <c r="R45" s="421"/>
      <c r="S45" s="1521"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228</v>
      </c>
      <c r="B46" s="1427" t="s">
        <v>229</v>
      </c>
      <c r="C46" s="1427" t="s">
        <v>230</v>
      </c>
      <c r="D46" s="1427" t="s">
        <v>531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531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531</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531</v>
      </c>
      <c r="E49" s="2323"/>
      <c r="F49" s="2323"/>
      <c r="G49" s="2323"/>
      <c r="H49" s="2323"/>
      <c r="I49" s="2320"/>
      <c r="J49" s="1427"/>
      <c r="K49" s="1427"/>
      <c r="L49" s="1428"/>
      <c r="P49" s="2321"/>
      <c r="Q49" s="1514"/>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531</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84AF3-7A73-E215-34D4-0.B7EDC3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521">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516" t="s">
        <v>524</v>
      </c>
      <c r="W38" s="2326" t="s">
        <v>471</v>
      </c>
      <c r="X38" s="2327"/>
      <c r="Y38" s="2326" t="s">
        <v>472</v>
      </c>
      <c r="Z38" s="2333"/>
      <c r="AA38" s="2327"/>
      <c r="AB38" s="2342"/>
      <c r="AC38" s="1516" t="s">
        <v>524</v>
      </c>
      <c r="AD38" s="2326" t="s">
        <v>471</v>
      </c>
      <c r="AE38" s="2327"/>
      <c r="AF38" s="2326" t="s">
        <v>472</v>
      </c>
      <c r="AG38" s="2333"/>
      <c r="AH38" s="2327"/>
      <c r="AI38" s="2342"/>
      <c r="AJ38" s="2345"/>
      <c r="AK38" s="2191"/>
      <c r="AQ38" s="1219">
        <v>34</v>
      </c>
    </row>
    <row customHeight="1" ht="35.699999999999996">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516" t="s">
        <v>527</v>
      </c>
      <c r="W39" s="1286" t="s">
        <v>528</v>
      </c>
      <c r="X39" s="1286" t="s">
        <v>529</v>
      </c>
      <c r="Y39" s="1519" t="s">
        <v>482</v>
      </c>
      <c r="Z39" s="2334" t="s">
        <v>483</v>
      </c>
      <c r="AA39" s="2335"/>
      <c r="AB39" s="2343"/>
      <c r="AC39" s="1516" t="s">
        <v>527</v>
      </c>
      <c r="AD39" s="1286" t="s">
        <v>528</v>
      </c>
      <c r="AE39" s="1286" t="s">
        <v>529</v>
      </c>
      <c r="AF39" s="1519" t="s">
        <v>482</v>
      </c>
      <c r="AG39" s="2334" t="s">
        <v>483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532</v>
      </c>
      <c r="E44" s="2323"/>
      <c r="F44" s="2323"/>
      <c r="G44" s="2323"/>
      <c r="H44" s="2323"/>
      <c r="I44" s="2320" t="str">
        <f>S43&amp;".1"</f>
        <v>...1</v>
      </c>
      <c r="J44" s="1427"/>
      <c r="K44" s="1427"/>
      <c r="L44" s="1428"/>
      <c r="P44" s="2321">
        <v>1</v>
      </c>
      <c r="Q44" s="1514"/>
      <c r="R44" s="420"/>
      <c r="S44" s="1521"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532</v>
      </c>
      <c r="E45" s="2323"/>
      <c r="F45" s="2323"/>
      <c r="G45" s="2323"/>
      <c r="H45" s="2323"/>
      <c r="I45" s="2350"/>
      <c r="J45" s="2320" t="str">
        <f>I44&amp;".1"</f>
        <v>...1.1</v>
      </c>
      <c r="K45" s="1427"/>
      <c r="L45" s="1428" t="s">
        <v>444</v>
      </c>
      <c r="P45" s="2321"/>
      <c r="Q45" s="2321">
        <v>1</v>
      </c>
      <c r="R45" s="421"/>
      <c r="S45" s="1521"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233</v>
      </c>
      <c r="B46" s="1427" t="s">
        <v>234</v>
      </c>
      <c r="C46" s="1427" t="s">
        <v>235</v>
      </c>
      <c r="D46" s="1427" t="s">
        <v>532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532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532</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532</v>
      </c>
      <c r="E49" s="2323"/>
      <c r="F49" s="2323"/>
      <c r="G49" s="2323"/>
      <c r="H49" s="2323"/>
      <c r="I49" s="2320"/>
      <c r="J49" s="1427"/>
      <c r="K49" s="1427"/>
      <c r="L49" s="1428"/>
      <c r="P49" s="2321"/>
      <c r="Q49" s="1514"/>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532</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15093-BBCE-B60A-1B51-0.41758E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516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517</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521">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516" t="s">
        <v>524</v>
      </c>
      <c r="W38" s="2326" t="s">
        <v>471</v>
      </c>
      <c r="X38" s="2327"/>
      <c r="Y38" s="2326" t="s">
        <v>472</v>
      </c>
      <c r="Z38" s="2333"/>
      <c r="AA38" s="2327"/>
      <c r="AB38" s="2342"/>
      <c r="AC38" s="1516" t="s">
        <v>524</v>
      </c>
      <c r="AD38" s="2326" t="s">
        <v>471</v>
      </c>
      <c r="AE38" s="2327"/>
      <c r="AF38" s="2326" t="s">
        <v>472</v>
      </c>
      <c r="AG38" s="2333"/>
      <c r="AH38" s="2327"/>
      <c r="AI38" s="2342"/>
      <c r="AJ38" s="2345"/>
      <c r="AK38" s="2191"/>
      <c r="AQ38" s="1219">
        <v>34</v>
      </c>
    </row>
    <row customHeight="1" ht="35.699999999999996">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516" t="s">
        <v>527</v>
      </c>
      <c r="W39" s="1286" t="s">
        <v>528</v>
      </c>
      <c r="X39" s="1286" t="s">
        <v>529</v>
      </c>
      <c r="Y39" s="1519" t="s">
        <v>482</v>
      </c>
      <c r="Z39" s="2334" t="s">
        <v>483</v>
      </c>
      <c r="AA39" s="2335"/>
      <c r="AB39" s="2343"/>
      <c r="AC39" s="1516" t="s">
        <v>527</v>
      </c>
      <c r="AD39" s="1286" t="s">
        <v>528</v>
      </c>
      <c r="AE39" s="1286" t="s">
        <v>529</v>
      </c>
      <c r="AF39" s="1519" t="s">
        <v>482</v>
      </c>
      <c r="AG39" s="2334" t="s">
        <v>483</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516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517</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533</v>
      </c>
      <c r="E44" s="2323"/>
      <c r="F44" s="2323"/>
      <c r="G44" s="2323"/>
      <c r="H44" s="2323"/>
      <c r="I44" s="2320" t="str">
        <f>S43&amp;".1"</f>
        <v>...1</v>
      </c>
      <c r="J44" s="1427"/>
      <c r="K44" s="1427"/>
      <c r="L44" s="1428"/>
      <c r="P44" s="2321">
        <v>1</v>
      </c>
      <c r="Q44" s="1514"/>
      <c r="R44" s="420"/>
      <c r="S44" s="1521"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533</v>
      </c>
      <c r="E45" s="2323"/>
      <c r="F45" s="2323"/>
      <c r="G45" s="2323"/>
      <c r="H45" s="2323"/>
      <c r="I45" s="2350"/>
      <c r="J45" s="2320" t="str">
        <f>I44&amp;".1"</f>
        <v>...1.1</v>
      </c>
      <c r="K45" s="1427"/>
      <c r="L45" s="1428" t="s">
        <v>444</v>
      </c>
      <c r="P45" s="2321"/>
      <c r="Q45" s="2321">
        <v>1</v>
      </c>
      <c r="R45" s="421"/>
      <c r="S45" s="1521"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238</v>
      </c>
      <c r="B46" s="1427" t="s">
        <v>239</v>
      </c>
      <c r="C46" s="1427" t="s">
        <v>240</v>
      </c>
      <c r="D46" s="1427" t="s">
        <v>533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533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533</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533</v>
      </c>
      <c r="E49" s="2323"/>
      <c r="F49" s="2323"/>
      <c r="G49" s="2323"/>
      <c r="H49" s="2323"/>
      <c r="I49" s="2320"/>
      <c r="J49" s="1427"/>
      <c r="K49" s="1427"/>
      <c r="L49" s="1428"/>
      <c r="P49" s="2321"/>
      <c r="Q49" s="1514"/>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533</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4AEA-CECD-C541-1913-0.5266DE2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434</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435</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436</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437</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438</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439</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440</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441</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499</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503</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452</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248</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249</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453</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454</v>
      </c>
      <c r="P20" s="1572"/>
      <c r="Q20" s="1574"/>
      <c r="R20" s="1574"/>
      <c r="Y20" s="1571" t="s">
        <v>456</v>
      </c>
      <c r="AA20" s="1571" t="s">
        <v>457</v>
      </c>
      <c r="AC20" s="1571" t="s">
        <v>505</v>
      </c>
      <c r="AG20" s="1571" t="s">
        <v>456</v>
      </c>
      <c r="AI20" s="1571" t="s">
        <v>457</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459</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460</v>
      </c>
      <c r="T29" s="2314"/>
      <c r="U29" s="1436"/>
      <c r="V29" s="2315" t="str">
        <f>IF(TITLE_NUMBER_PR_CHANGE="",IF(TITLE_NUMBER_PR="","",TITLE_NUMBER_PR),TITLE_NUMBER_PR_CHANGE)</f>
        <v>558-р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459</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460</v>
      </c>
      <c r="T33" s="2314"/>
      <c r="U33" s="1436"/>
      <c r="V33" s="2315" t="str">
        <f>IF(TITLE_NUMBER_PR_CHANGE="",IF(TITLE_NUMBER_PR="","",TITLE_NUMBER_PR),TITLE_NUMBER_PR_CHANGE)</f>
        <v>558-р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463</v>
      </c>
      <c r="AB34" s="1706"/>
      <c r="AC34" s="1699"/>
      <c r="AD34" s="1699"/>
      <c r="AE34" s="1699"/>
      <c r="AF34" s="1699"/>
      <c r="AG34" s="1699"/>
      <c r="AH34" s="1699"/>
      <c r="AI34" s="1706" t="s">
        <v>463</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338</v>
      </c>
      <c r="T36" s="2191"/>
      <c r="U36" s="2191"/>
      <c r="V36" s="2191"/>
      <c r="W36" s="2191"/>
      <c r="X36" s="2191"/>
      <c r="Y36" s="2191"/>
      <c r="Z36" s="2191"/>
      <c r="AA36" s="2239"/>
      <c r="AB36" s="2239"/>
      <c r="AC36" s="2239"/>
      <c r="AD36" s="2191"/>
      <c r="AE36" s="2191"/>
      <c r="AF36" s="2191"/>
      <c r="AG36" s="2191"/>
      <c r="AH36" s="2191"/>
      <c r="AI36" s="2191"/>
      <c r="AJ36" s="2191"/>
      <c r="AK36" s="2191" t="s">
        <v>339</v>
      </c>
      <c r="AQ36" s="1695">
        <v>14</v>
      </c>
    </row>
    <row customHeight="1" ht="14.699999999999998">
      <c r="Q37" s="355"/>
      <c r="R37" s="440"/>
      <c r="S37" s="2337" t="s">
        <v>87</v>
      </c>
      <c r="T37" s="2273" t="s">
        <v>534</v>
      </c>
      <c r="U37" s="401"/>
      <c r="V37" s="2339"/>
      <c r="W37" s="2339"/>
      <c r="X37" s="2339"/>
      <c r="Y37" s="2339"/>
      <c r="Z37" s="2339"/>
      <c r="AA37" s="2273" t="s">
        <v>466</v>
      </c>
      <c r="AB37" s="2272" t="s">
        <v>535</v>
      </c>
      <c r="AC37" s="2272" t="s">
        <v>509</v>
      </c>
      <c r="AD37" s="2355" t="s">
        <v>465</v>
      </c>
      <c r="AE37" s="2355"/>
      <c r="AF37" s="2339"/>
      <c r="AG37" s="2339"/>
      <c r="AH37" s="2340"/>
      <c r="AI37" s="2341" t="s">
        <v>466</v>
      </c>
      <c r="AJ37" s="2344" t="s">
        <v>468</v>
      </c>
      <c r="AK37" s="2191"/>
      <c r="AQ37" s="1695">
        <v>14</v>
      </c>
    </row>
    <row customHeight="1" ht="35.699999999999996">
      <c r="Q38" s="355"/>
      <c r="R38" s="440"/>
      <c r="S38" s="2337"/>
      <c r="T38" s="2273"/>
      <c r="U38" s="1095"/>
      <c r="V38" s="2167" t="s">
        <v>512</v>
      </c>
      <c r="W38" s="2191"/>
      <c r="X38" s="2358" t="s">
        <v>472</v>
      </c>
      <c r="Y38" s="2377"/>
      <c r="Z38" s="2377"/>
      <c r="AA38" s="2273"/>
      <c r="AB38" s="2272"/>
      <c r="AC38" s="2272"/>
      <c r="AD38" s="2167" t="s">
        <v>512</v>
      </c>
      <c r="AE38" s="2191"/>
      <c r="AF38" s="2377" t="s">
        <v>472</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473</v>
      </c>
      <c r="F40" s="1374" t="s">
        <v>474</v>
      </c>
      <c r="G40" s="1374" t="s">
        <v>475</v>
      </c>
      <c r="H40" s="1374" t="s">
        <v>476</v>
      </c>
      <c r="I40" s="1374" t="s">
        <v>477</v>
      </c>
      <c r="J40" s="1374" t="s">
        <v>478</v>
      </c>
      <c r="K40" s="1374" t="s">
        <v>479</v>
      </c>
      <c r="L40" s="1374" t="s">
        <v>454</v>
      </c>
      <c r="Q40" s="355"/>
      <c r="R40" s="440"/>
      <c r="S40" s="2337"/>
      <c r="T40" s="2273"/>
      <c r="U40" s="366"/>
      <c r="V40" s="2014" t="s">
        <v>513</v>
      </c>
      <c r="W40" s="2014" t="s">
        <v>514</v>
      </c>
      <c r="X40" s="2002" t="s">
        <v>482</v>
      </c>
      <c r="Y40" s="2334" t="s">
        <v>483</v>
      </c>
      <c r="Z40" s="2384"/>
      <c r="AA40" s="2273"/>
      <c r="AB40" s="2272"/>
      <c r="AC40" s="2272"/>
      <c r="AD40" s="2032" t="s">
        <v>513</v>
      </c>
      <c r="AE40" s="2023" t="s">
        <v>514</v>
      </c>
      <c r="AF40" s="2002" t="s">
        <v>482</v>
      </c>
      <c r="AG40" s="2334" t="s">
        <v>483</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435</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436</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437</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438</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439</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440</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441</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515</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503</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450</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452</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248</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249</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249</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286</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B6525-642F-5E6D-8B44-0.78F31EAB}" mc:Ignorable="x14ac xr xr2 xr3">
  <sheetPr>
    <tabColor theme="6" tint="0.4"/>
  </sheetPr>
  <dimension ref="A1:BI188"/>
  <sheetViews>
    <sheetView topLeftCell="A1" showGridLines="0" zoomScale="90" workbookViewId="0">
      <selection activeCell="AV172" sqref="AV172"/>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435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436</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516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517</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440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441</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536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537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540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503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453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454</v>
      </c>
      <c r="P24" s="1572"/>
      <c r="Q24" s="1574"/>
      <c r="R24" s="1574"/>
      <c r="AA24" s="1571" t="s">
        <v>456</v>
      </c>
      <c r="AC24" s="1571" t="s">
        <v>457</v>
      </c>
      <c r="AD24" s="1571" t="s">
        <v>504</v>
      </c>
      <c r="AH24" s="1571" t="s">
        <v>504</v>
      </c>
      <c r="AK24" s="1571" t="s">
        <v>541</v>
      </c>
      <c r="AL24" s="1571" t="s">
        <v>504</v>
      </c>
      <c r="AP24" s="1571" t="s">
        <v>504</v>
      </c>
      <c r="AY24" s="1571" t="s">
        <v>456</v>
      </c>
      <c r="BA24" s="1571" t="s">
        <v>457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459</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460</v>
      </c>
      <c r="T33" s="2314"/>
      <c r="U33" s="1436"/>
      <c r="V33" s="2315" t="str">
        <f>IF(TITLE_NUMBER_PR_CHANGE="",IF(TITLE_NUMBER_PR="","",TITLE_NUMBER_PR),TITLE_NUMBER_PR_CHANGE)</f>
        <v>558-р</v>
      </c>
      <c r="W33" s="2315"/>
      <c r="X33" s="2315"/>
      <c r="Y33" s="2315"/>
      <c r="Z33" s="2315"/>
      <c r="AA33" s="2315"/>
      <c r="AB33" s="2315"/>
      <c r="AC33" s="390"/>
      <c r="AD33" s="2315" t="str">
        <f>IF(TITLE_NUMBER_PR_CHANGE="",IF(TITLE_NUMBER_PR="","",TITLE_NUMBER_PR),TITLE_NUMBER_PR_CHANGE)</f>
        <v>558-р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459</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460</v>
      </c>
      <c r="T37" s="2314"/>
      <c r="U37" s="1436"/>
      <c r="V37" s="2315" t="str">
        <f>IF(TITLE_NUMBER_PR_CHANGE="",IF(TITLE_NUMBER_PR="","",TITLE_NUMBER_PR),TITLE_NUMBER_PR_CHANGE)</f>
        <v>558-р</v>
      </c>
      <c r="W37" s="2315"/>
      <c r="X37" s="2315"/>
      <c r="Y37" s="2315"/>
      <c r="Z37" s="2315"/>
      <c r="AA37" s="2315"/>
      <c r="AB37" s="2315"/>
      <c r="AC37" s="390"/>
      <c r="AD37" s="2315" t="str">
        <f>IF(TITLE_NUMBER_PR_CHANGE="",IF(TITLE_NUMBER_PR="","",TITLE_NUMBER_PR),TITLE_NUMBER_PR_CHANGE)</f>
        <v>558-р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463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463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338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339</v>
      </c>
      <c r="BI40" s="1219">
        <v>14</v>
      </c>
    </row>
    <row customHeight="1" ht="14.699999999999998">
      <c r="Q41" s="355"/>
      <c r="R41" s="440"/>
      <c r="S41" s="2337" t="s">
        <v>87</v>
      </c>
      <c r="T41" s="2273" t="s">
        <v>542</v>
      </c>
      <c r="U41" s="365"/>
      <c r="V41" s="2338" t="s">
        <v>465</v>
      </c>
      <c r="W41" s="2339"/>
      <c r="X41" s="2339"/>
      <c r="Y41" s="2339"/>
      <c r="Z41" s="2339"/>
      <c r="AA41" s="2339"/>
      <c r="AB41" s="2340"/>
      <c r="AC41" s="2341" t="s">
        <v>466</v>
      </c>
      <c r="AD41" s="2392" t="s">
        <v>543</v>
      </c>
      <c r="AE41" s="2355"/>
      <c r="AF41" s="2355"/>
      <c r="AG41" s="2393"/>
      <c r="AH41" s="2392" t="s">
        <v>544</v>
      </c>
      <c r="AI41" s="2355"/>
      <c r="AJ41" s="2355"/>
      <c r="AK41" s="2393"/>
      <c r="AL41" s="2392" t="s">
        <v>545</v>
      </c>
      <c r="AM41" s="2355"/>
      <c r="AN41" s="2355"/>
      <c r="AO41" s="2393"/>
      <c r="AP41" s="2392" t="s">
        <v>546</v>
      </c>
      <c r="AQ41" s="2355"/>
      <c r="AR41" s="2355"/>
      <c r="AS41" s="2393"/>
      <c r="AT41" s="2338" t="s">
        <v>465</v>
      </c>
      <c r="AU41" s="2339"/>
      <c r="AV41" s="2339"/>
      <c r="AW41" s="2339"/>
      <c r="AX41" s="2339"/>
      <c r="AY41" s="2339"/>
      <c r="AZ41" s="2340"/>
      <c r="BA41" s="2341" t="s">
        <v>466</v>
      </c>
      <c r="BB41" s="2344" t="s">
        <v>468</v>
      </c>
      <c r="BC41" s="2191"/>
      <c r="BI41" s="1219">
        <v>14</v>
      </c>
    </row>
    <row customHeight="1" ht="35.699999999999996">
      <c r="Q42" s="355"/>
      <c r="R42" s="440"/>
      <c r="S42" s="2337"/>
      <c r="T42" s="2273"/>
      <c r="U42" s="1095"/>
      <c r="V42" s="2256" t="s">
        <v>547</v>
      </c>
      <c r="W42" s="2257"/>
      <c r="X42" s="2256" t="s">
        <v>548</v>
      </c>
      <c r="Y42" s="2257"/>
      <c r="Z42" s="2358" t="s">
        <v>549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547</v>
      </c>
      <c r="AU42" s="2257"/>
      <c r="AV42" s="2256" t="s">
        <v>548</v>
      </c>
      <c r="AW42" s="2257"/>
      <c r="AX42" s="2358" t="s">
        <v>549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473</v>
      </c>
      <c r="F44" s="1428" t="s">
        <v>474</v>
      </c>
      <c r="G44" s="1428" t="s">
        <v>475</v>
      </c>
      <c r="H44" s="1428" t="s">
        <v>476</v>
      </c>
      <c r="I44" s="1428" t="s">
        <v>477</v>
      </c>
      <c r="J44" s="1428" t="s">
        <v>478</v>
      </c>
      <c r="K44" s="1428" t="s">
        <v>479</v>
      </c>
      <c r="L44" s="1428" t="s">
        <v>454</v>
      </c>
      <c r="Q44" s="355"/>
      <c r="R44" s="440"/>
      <c r="S44" s="2337"/>
      <c r="T44" s="2273"/>
      <c r="U44" s="366"/>
      <c r="V44" s="1512" t="s">
        <v>513</v>
      </c>
      <c r="W44" s="1512" t="s">
        <v>514</v>
      </c>
      <c r="X44" s="1512" t="s">
        <v>513</v>
      </c>
      <c r="Y44" s="1512" t="s">
        <v>514</v>
      </c>
      <c r="Z44" s="1519" t="s">
        <v>482</v>
      </c>
      <c r="AA44" s="2334" t="s">
        <v>483</v>
      </c>
      <c r="AB44" s="2335"/>
      <c r="AC44" s="2343"/>
      <c r="AD44" s="2397"/>
      <c r="AE44" s="2398"/>
      <c r="AF44" s="2398"/>
      <c r="AG44" s="2399"/>
      <c r="AH44" s="2397"/>
      <c r="AI44" s="2398"/>
      <c r="AJ44" s="2398"/>
      <c r="AK44" s="2399"/>
      <c r="AL44" s="2397"/>
      <c r="AM44" s="2398"/>
      <c r="AN44" s="2398"/>
      <c r="AO44" s="2399"/>
      <c r="AP44" s="2397"/>
      <c r="AQ44" s="2398"/>
      <c r="AR44" s="2398"/>
      <c r="AS44" s="2399"/>
      <c r="AT44" s="1512" t="s">
        <v>513</v>
      </c>
      <c r="AU44" s="1512" t="s">
        <v>514</v>
      </c>
      <c r="AV44" s="1512" t="s">
        <v>513</v>
      </c>
      <c r="AW44" s="1512" t="s">
        <v>514</v>
      </c>
      <c r="AX44" s="1519" t="s">
        <v>482</v>
      </c>
      <c r="AY44" s="2334" t="s">
        <v>483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245</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1</v>
      </c>
      <c r="T46" s="362" t="s">
        <v>122</v>
      </c>
      <c r="U46" s="364"/>
      <c r="V46" s="2307"/>
      <c r="W46" s="2307"/>
      <c r="X46" s="2307"/>
      <c r="Y46" s="2307"/>
      <c r="Z46" s="2307"/>
      <c r="AA46" s="2307"/>
      <c r="AB46" s="2307"/>
      <c r="AC46" s="2308"/>
      <c r="AD46" s="2306" t="str">
        <f>INDEX(PT_DIFFERENTIATION_NTAR,MATCH(A46,PT_DIFFERENTIATION_NTAR_ID,0))</f>
        <v>Плата за подключение сетей водоснабжения, d менее 40 мм (открытый способ прокладки)</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245</v>
      </c>
      <c r="B47" s="1427" t="s">
        <v>246</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1.1</v>
      </c>
      <c r="T47" s="372" t="s">
        <v>435</v>
      </c>
      <c r="U47" s="364"/>
      <c r="V47" s="2307"/>
      <c r="W47" s="2307"/>
      <c r="X47" s="2307"/>
      <c r="Y47" s="2307"/>
      <c r="Z47" s="2307"/>
      <c r="AA47" s="2307"/>
      <c r="AB47" s="2307"/>
      <c r="AC47" s="2308"/>
      <c r="AD47" s="2306" t="str">
        <f>INDEX(PT_DIFFERENTIATION_TER,MATCH(B47,PT_DIFFERENTIATION_TER_ID,0))</f>
        <v>Территория 1</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436</v>
      </c>
      <c r="BE47" s="564"/>
      <c r="BF47" s="564" t="str">
        <f>IF(T47="","",T47)</f>
        <v>Территория действия тарифа</v>
      </c>
      <c r="BG47" s="564"/>
      <c r="BH47" s="564"/>
      <c r="BI47" s="1219">
        <v>21</v>
      </c>
    </row>
    <row customHeight="1" ht="43.050000000000004">
      <c r="A48" s="1427" t="s">
        <v>245</v>
      </c>
      <c r="B48" s="1427" t="s">
        <v>246</v>
      </c>
      <c r="C48" s="1427" t="s">
        <v>247</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1.1.1</v>
      </c>
      <c r="T48" s="373" t="s">
        <v>516</v>
      </c>
      <c r="U48" s="364"/>
      <c r="V48" s="2307"/>
      <c r="W48" s="2307"/>
      <c r="X48" s="2307"/>
      <c r="Y48" s="2307"/>
      <c r="Z48" s="2307"/>
      <c r="AA48" s="2307"/>
      <c r="AB48" s="2307"/>
      <c r="AC48" s="2308"/>
      <c r="AD48" s="2306" t="str">
        <f>INDEX(PT_DIFFERENTIATION_CS,MATCH(C48,PT_DIFFERENTIATION_CS_ID,0))</f>
        <v>без дифференциации</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517</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245</v>
      </c>
      <c r="B49" s="1407" t="s">
        <v>246</v>
      </c>
      <c r="C49" s="1407" t="s">
        <v>247</v>
      </c>
      <c r="D49" s="1407" t="s">
        <v>550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440</v>
      </c>
      <c r="BE49" s="564"/>
      <c r="BF49" s="564" t="str">
        <f>IF(T49="","",T49)</f>
        <v/>
      </c>
      <c r="BG49" s="564"/>
      <c r="BH49" s="564"/>
      <c r="BI49" s="575">
        <v>0</v>
      </c>
    </row>
    <row s="4027" customFormat="1" customHeight="1" ht="0">
      <c r="A50" s="1407" t="s">
        <v>245</v>
      </c>
      <c r="B50" s="1407" t="s">
        <v>246</v>
      </c>
      <c r="C50" s="1407" t="s">
        <v>247</v>
      </c>
      <c r="D50" s="1407" t="s">
        <v>550</v>
      </c>
      <c r="E50" s="2323"/>
      <c r="F50" s="2323"/>
      <c r="G50" s="2323"/>
      <c r="H50" s="2323"/>
      <c r="I50" s="2320" t="str">
        <f>S49&amp;".1"</f>
        <v>.1</v>
      </c>
      <c r="J50" s="1407"/>
      <c r="K50" s="1407"/>
      <c r="L50" s="1410" t="s">
        <v>441</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245</v>
      </c>
      <c r="B51" s="1407" t="s">
        <v>246</v>
      </c>
      <c r="C51" s="1407" t="s">
        <v>247</v>
      </c>
      <c r="D51" s="1407" t="s">
        <v>550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245</v>
      </c>
      <c r="B52" s="1427" t="s">
        <v>246</v>
      </c>
      <c r="C52" s="1427" t="s">
        <v>247</v>
      </c>
      <c r="D52" s="1427" t="s">
        <v>550</v>
      </c>
      <c r="E52" s="2323"/>
      <c r="F52" s="2323"/>
      <c r="G52" s="2323"/>
      <c r="H52" s="2323"/>
      <c r="I52" s="2350"/>
      <c r="J52" s="2350"/>
      <c r="K52" s="2320" t="str">
        <f>S48&amp;".1"</f>
        <v>1.1.1.1</v>
      </c>
      <c r="L52" s="1428"/>
      <c r="P52" s="2321"/>
      <c r="Q52" s="2321"/>
      <c r="R52" s="421">
        <v>1</v>
      </c>
      <c r="S52" s="2405" t="str">
        <f>$K52</f>
        <v>1.1.1.1</v>
      </c>
      <c r="T52" s="2424" t="s">
        <v>551</v>
      </c>
      <c r="U52" s="364"/>
      <c r="V52" s="815"/>
      <c r="W52" s="1321"/>
      <c r="X52" s="815"/>
      <c r="Y52" s="1321"/>
      <c r="Z52" s="1798"/>
      <c r="AA52" s="1523" t="s">
        <v>65</v>
      </c>
      <c r="AB52" s="1798"/>
      <c r="AC52" s="1523" t="s">
        <v>65</v>
      </c>
      <c r="AD52" s="2249" t="s">
        <v>19</v>
      </c>
      <c r="AE52" s="2390"/>
      <c r="AF52" s="2269">
        <v>1</v>
      </c>
      <c r="AG52" s="5283" t="s">
        <v>28</v>
      </c>
      <c r="AH52" s="2171" t="s">
        <v>65</v>
      </c>
      <c r="AI52" s="2390"/>
      <c r="AJ52" s="2269">
        <v>1</v>
      </c>
      <c r="AK52" s="2391" t="s">
        <v>552</v>
      </c>
      <c r="AL52" s="2171" t="s">
        <v>19</v>
      </c>
      <c r="AM52" s="2256"/>
      <c r="AN52" s="2269">
        <v>1</v>
      </c>
      <c r="AO52" s="5284" t="s">
        <v>28</v>
      </c>
      <c r="AP52" s="2422" t="s">
        <v>65</v>
      </c>
      <c r="AQ52" s="375"/>
      <c r="AR52" s="1527">
        <v>1</v>
      </c>
      <c r="AS52" s="1530" t="s">
        <v>553</v>
      </c>
      <c r="AT52" s="815">
        <v>8302.8</v>
      </c>
      <c r="AU52" s="1321">
        <v>6919</v>
      </c>
      <c r="AV52" s="815">
        <v>37.26</v>
      </c>
      <c r="AW52" s="1321">
        <v>31.05</v>
      </c>
      <c r="AX52" s="5184">
        <v>46023.654594907406</v>
      </c>
      <c r="AY52" s="1523" t="s">
        <v>65</v>
      </c>
      <c r="AZ52" s="5184">
        <v>46387.65528935185</v>
      </c>
      <c r="BA52" s="1523" t="s">
        <v>65</v>
      </c>
      <c r="BB52" s="1412"/>
      <c r="BC52" s="2317" t="s">
        <v>536</v>
      </c>
      <c r="BE52" s="564"/>
      <c r="BF52" s="564" t="str">
        <f>IF(T52="","",T52)</f>
        <v> d менее 40 мм (открытый способ прокладки)</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5283" t="s">
        <v>28</v>
      </c>
      <c r="AH53" s="2171"/>
      <c r="AI53" s="2390"/>
      <c r="AJ53" s="2269"/>
      <c r="AK53" s="2391"/>
      <c r="AL53" s="2171"/>
      <c r="AM53" s="2264"/>
      <c r="AN53" s="2269"/>
      <c r="AO53" s="5284" t="s">
        <v>28</v>
      </c>
      <c r="AP53" s="2423"/>
      <c r="AQ53" s="380"/>
      <c r="AR53" s="480"/>
      <c r="AS53" s="480" t="s">
        <v>537</v>
      </c>
      <c r="AT53" s="1457"/>
      <c r="AU53" s="1560"/>
      <c r="AV53" s="1457"/>
      <c r="AW53" s="1560"/>
      <c r="AX53" s="1457"/>
      <c r="AY53" s="1457"/>
      <c r="AZ53" s="1457"/>
      <c r="BA53" s="1457"/>
      <c r="BB53" s="1461"/>
      <c r="BC53" s="2318"/>
      <c r="BE53" s="564"/>
      <c r="BF53" s="564"/>
      <c r="BG53" s="564"/>
      <c r="BH53" s="564"/>
      <c r="BI53" s="1219">
        <v>11</v>
      </c>
    </row>
    <row customHeight="1" ht="11.549999999999999">
      <c r="A54" s="1427" t="s">
        <v>245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5283" t="s">
        <v>28</v>
      </c>
      <c r="AH54" s="2171"/>
      <c r="AI54" s="2390"/>
      <c r="AJ54" s="2269"/>
      <c r="AK54" s="2391"/>
      <c r="AL54" s="2171"/>
      <c r="AM54" s="380"/>
      <c r="AN54" s="1564"/>
      <c r="AO54" s="1564" t="s">
        <v>538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5283" t="s">
        <v>28</v>
      </c>
      <c r="AH55" s="2171"/>
      <c r="AI55" s="358"/>
      <c r="AJ55" s="479"/>
      <c r="AK55" s="377" t="s">
        <v>539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245</v>
      </c>
      <c r="B56" s="1427" t="s">
        <v>246</v>
      </c>
      <c r="C56" s="1427" t="s">
        <v>247</v>
      </c>
      <c r="D56" s="1427" t="s">
        <v>550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-нет</v>
      </c>
      <c r="Z56" s="1457"/>
      <c r="AA56" s="1457"/>
      <c r="AB56" s="1457"/>
      <c r="AC56" s="1457"/>
      <c r="AD56" s="2176"/>
      <c r="AE56" s="376"/>
      <c r="AF56" s="378"/>
      <c r="AG56" s="480" t="s">
        <v>540</v>
      </c>
      <c r="AH56" s="1457"/>
      <c r="AI56" s="1457"/>
      <c r="AJ56" s="1457"/>
      <c r="AK56" s="1457"/>
      <c r="AL56" s="1457"/>
      <c r="AM56" s="1457"/>
      <c r="AN56" s="1457"/>
      <c r="AO56" s="1457"/>
      <c r="AP56" s="1457"/>
      <c r="AQ56" s="1457"/>
      <c r="AR56" s="1457"/>
      <c r="AS56" s="1457"/>
      <c r="AT56" s="1457"/>
      <c r="AU56" s="1458" t="str">
        <f>AX52&amp;"-"&amp;AZ52</f>
        <v>46023.654594907406-46387.65528935185</v>
      </c>
      <c r="AV56" s="1457"/>
      <c r="AW56" s="1458" t="str">
        <f>AZ52&amp;"-"&amp;BB52</f>
        <v>46387.65528935185-</v>
      </c>
      <c r="AX56" s="1457"/>
      <c r="AY56" s="1457"/>
      <c r="AZ56" s="1457"/>
      <c r="BA56" s="1457"/>
      <c r="BB56" s="1460" t="str">
        <f>BE52&amp;"-"&amp;BG52</f>
        <v>-</v>
      </c>
      <c r="BC56" s="2318"/>
      <c r="BE56" s="564"/>
      <c r="BF56" s="564" t="str">
        <f>IF(T56="","",T56)</f>
        <v/>
      </c>
      <c r="BG56" s="564"/>
      <c r="BH56" s="564"/>
      <c r="BI56" s="1219">
        <v>11</v>
      </c>
    </row>
    <row customHeight="1" ht="11.549999999999999">
      <c r="A57" s="1427" t="s">
        <v>245</v>
      </c>
      <c r="B57" s="1427" t="s">
        <v>246</v>
      </c>
      <c r="C57" s="1427" t="s">
        <v>247</v>
      </c>
      <c r="D57" s="1427" t="s">
        <v>550</v>
      </c>
      <c r="E57" s="2323"/>
      <c r="F57" s="2323"/>
      <c r="G57" s="2323"/>
      <c r="H57" s="2323"/>
      <c r="I57" s="2350"/>
      <c r="J57" s="2320"/>
      <c r="K57" s="1427"/>
      <c r="L57" s="1428"/>
      <c r="P57" s="2321"/>
      <c r="Q57" s="2321"/>
      <c r="R57" s="420"/>
      <c r="S57" s="1342"/>
      <c r="T57" s="351" t="s">
        <v>503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245</v>
      </c>
      <c r="B58" s="1407" t="s">
        <v>246</v>
      </c>
      <c r="C58" s="1407" t="s">
        <v>247</v>
      </c>
      <c r="D58" s="1407" t="s">
        <v>550</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245</v>
      </c>
      <c r="B59" s="1407" t="s">
        <v>246</v>
      </c>
      <c r="C59" s="1407" t="s">
        <v>247</v>
      </c>
      <c r="D59" s="1407" t="s">
        <v>550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245</v>
      </c>
      <c r="B60" s="1407" t="s">
        <v>246</v>
      </c>
      <c r="C60" s="1407" t="s">
        <v>247</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245</v>
      </c>
      <c r="B61" s="1407" t="s">
        <v>246</v>
      </c>
      <c r="C61" s="1378"/>
      <c r="D61" s="1378"/>
      <c r="E61" s="2323"/>
      <c r="F61" s="2322"/>
      <c r="G61" s="1378"/>
      <c r="H61" s="1378"/>
      <c r="I61" s="1378"/>
      <c r="J61" s="1378"/>
      <c r="K61" s="1378"/>
      <c r="L61" s="152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245</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5236" customFormat="1" customHeight="1" ht="21">
      <c r="A63" s="3443" t="s">
        <v>252</v>
      </c>
      <c r="B63" s="3443"/>
      <c r="C63" s="3443"/>
      <c r="D63" s="3443"/>
      <c r="E63" s="3444" t="s">
        <v>109</v>
      </c>
      <c r="F63" s="3443"/>
      <c r="G63" s="3443"/>
      <c r="H63" s="3443"/>
      <c r="I63" s="3443"/>
      <c r="J63" s="3443"/>
      <c r="K63" s="3443"/>
      <c r="L63" s="3528"/>
      <c r="M63" s="3518"/>
      <c r="N63" s="3518"/>
      <c r="O63" s="3518"/>
      <c r="P63" s="3711"/>
      <c r="Q63" s="4771"/>
      <c r="R63" s="3449"/>
      <c r="S63" s="5180" t="str">
        <f>INDEX(PT_DIFFERENTIATION_NUM_NTAR,MATCH(A63,PT_DIFFERENTIATION_NTAR_ID,0))</f>
        <v>2</v>
      </c>
      <c r="T63" s="4484" t="s">
        <v>122</v>
      </c>
      <c r="U63" s="3452"/>
      <c r="V63" s="3814"/>
      <c r="W63" s="3814"/>
      <c r="X63" s="3814"/>
      <c r="Y63" s="3814"/>
      <c r="Z63" s="3814"/>
      <c r="AA63" s="3814"/>
      <c r="AB63" s="3814"/>
      <c r="AC63" s="3455"/>
      <c r="AD63" s="3453" t="str">
        <f>INDEX(PT_DIFFERENTIATION_NTAR,MATCH(A63,PT_DIFFERENTIATION_NTAR_ID,0))</f>
        <v>Плата за подключение сетей водоснабжения, d 41-70 мм (открытый способ прокладки)</v>
      </c>
      <c r="AE63" s="3814"/>
      <c r="AF63" s="3814"/>
      <c r="AG63" s="3814"/>
      <c r="AH63" s="3814"/>
      <c r="AI63" s="3814"/>
      <c r="AJ63" s="3814"/>
      <c r="AK63" s="3814"/>
      <c r="AL63" s="3814"/>
      <c r="AM63" s="3814"/>
      <c r="AN63" s="3814"/>
      <c r="AO63" s="3814"/>
      <c r="AP63" s="3814"/>
      <c r="AQ63" s="3814"/>
      <c r="AR63" s="3814"/>
      <c r="AS63" s="3814"/>
      <c r="AT63" s="3814"/>
      <c r="AU63" s="3814"/>
      <c r="AV63" s="3814"/>
      <c r="AW63" s="3814"/>
      <c r="AX63" s="3814"/>
      <c r="AY63" s="3814"/>
      <c r="AZ63" s="3814"/>
      <c r="BA63" s="3814"/>
      <c r="BB63" s="3455"/>
      <c r="BC63"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4027"/>
      <c r="BE63" s="4470"/>
      <c r="BF63" s="4470" t="str">
        <f>IF(T63="","",T63)</f>
        <v>Наименование тарифа</v>
      </c>
      <c r="BG63" s="4470"/>
      <c r="BH63" s="4470"/>
      <c r="BI63" s="4518">
        <v>0</v>
      </c>
    </row>
    <row s="5236" customFormat="1" customHeight="1" ht="21">
      <c r="A64" s="3443"/>
      <c r="B64" s="3443" t="s">
        <v>253</v>
      </c>
      <c r="C64" s="3443"/>
      <c r="D64" s="3443"/>
      <c r="E64" s="3457">
        <v>1</v>
      </c>
      <c r="F64" s="3444">
        <v>1</v>
      </c>
      <c r="G64" s="3443"/>
      <c r="H64" s="3443"/>
      <c r="I64" s="3443"/>
      <c r="J64" s="3443"/>
      <c r="K64" s="3443"/>
      <c r="L64" s="3528"/>
      <c r="M64" s="3518"/>
      <c r="N64" s="3518"/>
      <c r="O64" s="3518"/>
      <c r="P64" s="4983"/>
      <c r="Q64" s="3713"/>
      <c r="R64" s="3460"/>
      <c r="S64" s="5180" t="str">
        <f>INDEX(PT_DIFFERENTIATION_NUM_TER,MATCH(B64,PT_DIFFERENTIATION_TER_ID,0))</f>
        <v>2.1</v>
      </c>
      <c r="T64" s="3611" t="s">
        <v>435</v>
      </c>
      <c r="U64" s="3452"/>
      <c r="V64" s="3814"/>
      <c r="W64" s="3814"/>
      <c r="X64" s="3814"/>
      <c r="Y64" s="3814"/>
      <c r="Z64" s="3814"/>
      <c r="AA64" s="3814"/>
      <c r="AB64" s="3814"/>
      <c r="AC64" s="3455"/>
      <c r="AD64" s="3453" t="str">
        <f>INDEX(PT_DIFFERENTIATION_TER,MATCH(B64,PT_DIFFERENTIATION_TER_ID,0))</f>
        <v>Территория 1</v>
      </c>
      <c r="AE64" s="3814"/>
      <c r="AF64" s="3814"/>
      <c r="AG64" s="3814"/>
      <c r="AH64" s="3814"/>
      <c r="AI64" s="3814"/>
      <c r="AJ64" s="3814"/>
      <c r="AK64" s="3814"/>
      <c r="AL64" s="3814"/>
      <c r="AM64" s="3814"/>
      <c r="AN64" s="3814"/>
      <c r="AO64" s="3814"/>
      <c r="AP64" s="3814"/>
      <c r="AQ64" s="3814"/>
      <c r="AR64" s="3814"/>
      <c r="AS64" s="3814"/>
      <c r="AT64" s="3814"/>
      <c r="AU64" s="3814"/>
      <c r="AV64" s="3814"/>
      <c r="AW64" s="3814"/>
      <c r="AX64" s="3814"/>
      <c r="AY64" s="3814"/>
      <c r="AZ64" s="3814"/>
      <c r="BA64" s="3814"/>
      <c r="BB64" s="3455"/>
      <c r="BC64" s="3456" t="s">
        <v>436</v>
      </c>
      <c r="BD64" s="4027"/>
      <c r="BE64" s="4470"/>
      <c r="BF64" s="4470" t="str">
        <f>IF(T64="","",T64)</f>
        <v>Территория действия тарифа</v>
      </c>
      <c r="BG64" s="4470"/>
      <c r="BH64" s="4470"/>
      <c r="BI64" s="4518">
        <v>0</v>
      </c>
    </row>
    <row s="5236" customFormat="1" customHeight="1" ht="42">
      <c r="A65" s="3443"/>
      <c r="B65" s="3443"/>
      <c r="C65" s="3443" t="s">
        <v>254</v>
      </c>
      <c r="D65" s="3443"/>
      <c r="E65" s="3457">
        <v>1</v>
      </c>
      <c r="F65" s="3457"/>
      <c r="G65" s="3444">
        <v>1</v>
      </c>
      <c r="H65" s="3443"/>
      <c r="I65" s="3443"/>
      <c r="J65" s="3443"/>
      <c r="K65" s="3443"/>
      <c r="L65" s="3528"/>
      <c r="M65" s="3518"/>
      <c r="N65" s="3518"/>
      <c r="O65" s="3518"/>
      <c r="P65" s="2869"/>
      <c r="Q65" s="3713"/>
      <c r="R65" s="3460"/>
      <c r="S65" s="5180" t="str">
        <f>INDEX(PT_DIFFERENTIATION_NUM_CS,MATCH(C65,PT_DIFFERENTIATION_CS_ID,0))</f>
        <v>2.1.1</v>
      </c>
      <c r="T65" s="3463" t="s">
        <v>516</v>
      </c>
      <c r="U65" s="3452"/>
      <c r="V65" s="3814"/>
      <c r="W65" s="3814"/>
      <c r="X65" s="3814"/>
      <c r="Y65" s="3814"/>
      <c r="Z65" s="3814"/>
      <c r="AA65" s="3814"/>
      <c r="AB65" s="3814"/>
      <c r="AC65" s="3455"/>
      <c r="AD65" s="3453" t="str">
        <f>INDEX(PT_DIFFERENTIATION_CS,MATCH(C65,PT_DIFFERENTIATION_CS_ID,0))</f>
        <v>без дифференциации</v>
      </c>
      <c r="AE65" s="3814"/>
      <c r="AF65" s="3814"/>
      <c r="AG65" s="3814"/>
      <c r="AH65" s="3814"/>
      <c r="AI65" s="3814"/>
      <c r="AJ65" s="3814"/>
      <c r="AK65" s="3814"/>
      <c r="AL65" s="3814"/>
      <c r="AM65" s="3814"/>
      <c r="AN65" s="3814"/>
      <c r="AO65" s="3814"/>
      <c r="AP65" s="3814"/>
      <c r="AQ65" s="3814"/>
      <c r="AR65" s="3814"/>
      <c r="AS65" s="3814"/>
      <c r="AT65" s="3814"/>
      <c r="AU65" s="3814"/>
      <c r="AV65" s="3814"/>
      <c r="AW65" s="3814"/>
      <c r="AX65" s="3814"/>
      <c r="AY65" s="3814"/>
      <c r="AZ65" s="3814"/>
      <c r="BA65" s="3814"/>
      <c r="BB65" s="3455"/>
      <c r="BC65" s="3456" t="s">
        <v>517</v>
      </c>
      <c r="BD65" s="4027"/>
      <c r="BE65" s="4470"/>
      <c r="BF65" s="4470" t="str">
        <f>IF(T65="","",T65)</f>
        <v>Наименование централизованной системы холодного водоснабжения</v>
      </c>
      <c r="BG65" s="4470"/>
      <c r="BH65" s="4470"/>
      <c r="BI65" s="4518">
        <v>0</v>
      </c>
    </row>
    <row s="3935" customFormat="1" customHeight="1" ht="14.25">
      <c r="A66" s="3585"/>
      <c r="B66" s="3585"/>
      <c r="C66" s="3585"/>
      <c r="D66" s="3585"/>
      <c r="E66" s="3457">
        <v>1</v>
      </c>
      <c r="F66" s="3457"/>
      <c r="G66" s="3457"/>
      <c r="H66" s="3444">
        <v>1</v>
      </c>
      <c r="I66" s="3585"/>
      <c r="J66" s="3585"/>
      <c r="K66" s="3585"/>
      <c r="L66" s="4748"/>
      <c r="M66" s="3949"/>
      <c r="N66" s="3949"/>
      <c r="O66" s="3949"/>
      <c r="P66" s="3843"/>
      <c r="Q66" s="3844"/>
      <c r="R66" s="3475"/>
      <c r="S66" s="4055"/>
      <c r="T66" s="3845"/>
      <c r="U66" s="3647"/>
      <c r="V66" s="3816"/>
      <c r="W66" s="3816"/>
      <c r="X66" s="3816"/>
      <c r="Y66" s="3816"/>
      <c r="Z66" s="3816"/>
      <c r="AA66" s="3816"/>
      <c r="AB66" s="3816"/>
      <c r="AC66" s="3650"/>
      <c r="AD66" s="3648"/>
      <c r="AE66" s="3816"/>
      <c r="AF66" s="3816"/>
      <c r="AG66" s="3816"/>
      <c r="AH66" s="3816"/>
      <c r="AI66" s="3816"/>
      <c r="AJ66" s="3816"/>
      <c r="AK66" s="3816"/>
      <c r="AL66" s="3816"/>
      <c r="AM66" s="3816"/>
      <c r="AN66" s="3816"/>
      <c r="AO66" s="3816"/>
      <c r="AP66" s="3816"/>
      <c r="AQ66" s="3816"/>
      <c r="AR66" s="3816"/>
      <c r="AS66" s="3816"/>
      <c r="AT66" s="3816"/>
      <c r="AU66" s="3816"/>
      <c r="AV66" s="3816"/>
      <c r="AW66" s="3816"/>
      <c r="AX66" s="3816"/>
      <c r="AY66" s="3816"/>
      <c r="AZ66" s="3816"/>
      <c r="BA66" s="3816"/>
      <c r="BB66" s="3650"/>
      <c r="BC66" s="3651" t="s">
        <v>440</v>
      </c>
      <c r="BD66" s="4027"/>
      <c r="BE66" s="4470"/>
      <c r="BF66" s="4470" t="str">
        <f>IF(T66="","",T66)</f>
        <v/>
      </c>
      <c r="BG66" s="4470"/>
      <c r="BH66" s="4470"/>
      <c r="BI66" s="4027">
        <v>0</v>
      </c>
    </row>
    <row s="3935" customFormat="1" customHeight="1" ht="14.25">
      <c r="A67" s="3585"/>
      <c r="B67" s="3585"/>
      <c r="C67" s="3585"/>
      <c r="D67" s="3585"/>
      <c r="E67" s="3457">
        <v>1</v>
      </c>
      <c r="F67" s="3457"/>
      <c r="G67" s="3457"/>
      <c r="H67" s="3457"/>
      <c r="I67" s="4819" t="str">
        <f>S66&amp;".1"</f>
        <v>.1</v>
      </c>
      <c r="J67" s="3585"/>
      <c r="K67" s="3585"/>
      <c r="L67" s="4748" t="s">
        <v>441</v>
      </c>
      <c r="M67" s="3656"/>
      <c r="N67" s="3656"/>
      <c r="O67" s="3656"/>
      <c r="P67" s="5183">
        <v>1</v>
      </c>
      <c r="Q67" s="5183"/>
      <c r="R67" s="3469"/>
      <c r="S67" s="4055"/>
      <c r="T67" s="3646"/>
      <c r="U67" s="3647"/>
      <c r="V67" s="3816"/>
      <c r="W67" s="3816"/>
      <c r="X67" s="3816"/>
      <c r="Y67" s="3816"/>
      <c r="Z67" s="3816"/>
      <c r="AA67" s="3816"/>
      <c r="AB67" s="3816"/>
      <c r="AC67" s="3650"/>
      <c r="AD67" s="3648"/>
      <c r="AE67" s="3816"/>
      <c r="AF67" s="3816"/>
      <c r="AG67" s="3816"/>
      <c r="AH67" s="3816"/>
      <c r="AI67" s="3816"/>
      <c r="AJ67" s="3816"/>
      <c r="AK67" s="3816"/>
      <c r="AL67" s="3816"/>
      <c r="AM67" s="3816"/>
      <c r="AN67" s="3816"/>
      <c r="AO67" s="3816"/>
      <c r="AP67" s="3816"/>
      <c r="AQ67" s="3816"/>
      <c r="AR67" s="3816"/>
      <c r="AS67" s="3816"/>
      <c r="AT67" s="3816"/>
      <c r="AU67" s="3816"/>
      <c r="AV67" s="3816"/>
      <c r="AW67" s="3816"/>
      <c r="AX67" s="3816"/>
      <c r="AY67" s="3816"/>
      <c r="AZ67" s="3816"/>
      <c r="BA67" s="3816"/>
      <c r="BB67" s="3650"/>
      <c r="BC67" s="3651"/>
      <c r="BD67" s="4027"/>
      <c r="BE67" s="4470"/>
      <c r="BF67" s="4470" t="str">
        <f>IF(T67="","",T67)</f>
        <v/>
      </c>
      <c r="BG67" s="4470"/>
      <c r="BH67" s="4470"/>
      <c r="BI67" s="4027">
        <v>0</v>
      </c>
    </row>
    <row s="3935" customFormat="1" customHeight="1" ht="14.25">
      <c r="A68" s="3585"/>
      <c r="B68" s="3585"/>
      <c r="C68" s="3585"/>
      <c r="D68" s="3585"/>
      <c r="E68" s="3457">
        <v>1</v>
      </c>
      <c r="F68" s="3457"/>
      <c r="G68" s="3457"/>
      <c r="H68" s="3457"/>
      <c r="I68" s="3474"/>
      <c r="J68" s="4819" t="str">
        <f>S66&amp;".1"</f>
        <v>.1</v>
      </c>
      <c r="K68" s="3585"/>
      <c r="L68" s="4748"/>
      <c r="M68" s="3656"/>
      <c r="N68" s="3656"/>
      <c r="O68" s="3656"/>
      <c r="P68" s="5183"/>
      <c r="Q68" s="5183">
        <v>1</v>
      </c>
      <c r="R68" s="3475"/>
      <c r="S68" s="4055"/>
      <c r="T68" s="3714"/>
      <c r="U68" s="3647"/>
      <c r="V68" s="3816"/>
      <c r="W68" s="3816"/>
      <c r="X68" s="3816"/>
      <c r="Y68" s="3816"/>
      <c r="Z68" s="3816"/>
      <c r="AA68" s="3816"/>
      <c r="AB68" s="3816"/>
      <c r="AC68" s="3650"/>
      <c r="AD68" s="3648"/>
      <c r="AE68" s="3816"/>
      <c r="AF68" s="3816"/>
      <c r="AG68" s="3816"/>
      <c r="AH68" s="3816"/>
      <c r="AI68" s="3816"/>
      <c r="AJ68" s="3816"/>
      <c r="AK68" s="3816"/>
      <c r="AL68" s="3816"/>
      <c r="AM68" s="3816"/>
      <c r="AN68" s="3816"/>
      <c r="AO68" s="3816"/>
      <c r="AP68" s="3816"/>
      <c r="AQ68" s="3816"/>
      <c r="AR68" s="3816"/>
      <c r="AS68" s="3816"/>
      <c r="AT68" s="3816"/>
      <c r="AU68" s="3816"/>
      <c r="AV68" s="3816"/>
      <c r="AW68" s="3816"/>
      <c r="AX68" s="3816"/>
      <c r="AY68" s="3816"/>
      <c r="AZ68" s="3816"/>
      <c r="BA68" s="3816"/>
      <c r="BB68" s="3650"/>
      <c r="BC68" s="3651"/>
      <c r="BD68" s="4027"/>
      <c r="BE68" s="4470"/>
      <c r="BF68" s="4470" t="str">
        <f>IF(T68="","",T68)</f>
        <v/>
      </c>
      <c r="BG68" s="4470"/>
      <c r="BH68" s="4470"/>
      <c r="BI68" s="4027">
        <v>0</v>
      </c>
    </row>
    <row s="5236" customFormat="1" customHeight="1" ht="11.25">
      <c r="A69" s="3443"/>
      <c r="B69" s="3443"/>
      <c r="C69" s="3443"/>
      <c r="D69" s="3443"/>
      <c r="E69" s="3457">
        <v>1</v>
      </c>
      <c r="F69" s="3457"/>
      <c r="G69" s="3457"/>
      <c r="H69" s="3457"/>
      <c r="I69" s="3474"/>
      <c r="J69" s="3474"/>
      <c r="K69" s="4819" t="str">
        <f>S65&amp;".1"</f>
        <v>2.1.1.1</v>
      </c>
      <c r="L69" s="3528"/>
      <c r="M69" s="3711"/>
      <c r="N69" s="3711"/>
      <c r="O69" s="3711"/>
      <c r="P69" s="5183"/>
      <c r="Q69" s="5183"/>
      <c r="R69" s="3818">
        <v>1</v>
      </c>
      <c r="S69" s="3837" t="str">
        <f>$K69</f>
        <v>2.1.1.1</v>
      </c>
      <c r="T69" s="3847" t="s">
        <v>554</v>
      </c>
      <c r="U69" s="3452"/>
      <c r="V69" s="3900"/>
      <c r="W69" s="3480"/>
      <c r="X69" s="3900"/>
      <c r="Y69" s="3480"/>
      <c r="Z69" s="5184"/>
      <c r="AA69" s="4254" t="s">
        <v>65</v>
      </c>
      <c r="AB69" s="5184"/>
      <c r="AC69" s="4254" t="s">
        <v>65</v>
      </c>
      <c r="AD69" s="3194" t="s">
        <v>19</v>
      </c>
      <c r="AE69" s="3718"/>
      <c r="AF69" s="4666">
        <v>1</v>
      </c>
      <c r="AG69" s="5285" t="s">
        <v>28</v>
      </c>
      <c r="AH69" s="4254" t="s">
        <v>65</v>
      </c>
      <c r="AI69" s="3718"/>
      <c r="AJ69" s="4666">
        <v>1</v>
      </c>
      <c r="AK69" s="3719" t="s">
        <v>555</v>
      </c>
      <c r="AL69" s="4254" t="s">
        <v>19</v>
      </c>
      <c r="AM69" s="4106"/>
      <c r="AN69" s="4666">
        <v>1</v>
      </c>
      <c r="AO69" s="5286" t="s">
        <v>28</v>
      </c>
      <c r="AP69" s="3850" t="s">
        <v>65</v>
      </c>
      <c r="AQ69" s="3720"/>
      <c r="AR69" s="4666">
        <v>1</v>
      </c>
      <c r="AS69" s="5022" t="s">
        <v>553</v>
      </c>
      <c r="AT69" s="3900">
        <v>8706</v>
      </c>
      <c r="AU69" s="3480">
        <v>7255</v>
      </c>
      <c r="AV69" s="3900">
        <v>37.26</v>
      </c>
      <c r="AW69" s="3480">
        <v>31.05</v>
      </c>
      <c r="AX69" s="5184">
        <v>46023</v>
      </c>
      <c r="AY69" s="4254" t="s">
        <v>65</v>
      </c>
      <c r="AZ69" s="5184">
        <v>46387.65528935185</v>
      </c>
      <c r="BA69" s="4254" t="s">
        <v>65</v>
      </c>
      <c r="BB69" s="3581"/>
      <c r="BC69" s="3482" t="s">
        <v>536</v>
      </c>
      <c r="BD69" s="4027"/>
      <c r="BE69" s="4470"/>
      <c r="BF69" s="4470" t="str">
        <f>IF(T69="","",T69)</f>
        <v> d 41-70 мм (открытый способ прокладки)</v>
      </c>
      <c r="BG69" s="4470"/>
      <c r="BH69" s="4470"/>
      <c r="BI69" s="4518">
        <v>0</v>
      </c>
    </row>
    <row s="5236" customFormat="1" customHeight="1" ht="11.25">
      <c r="A70" s="3443"/>
      <c r="B70" s="3443"/>
      <c r="C70" s="3443"/>
      <c r="D70" s="3443"/>
      <c r="E70" s="3457">
        <v>1</v>
      </c>
      <c r="F70" s="3457"/>
      <c r="G70" s="3457"/>
      <c r="H70" s="3457"/>
      <c r="I70" s="3474"/>
      <c r="J70" s="3474"/>
      <c r="K70" s="4819"/>
      <c r="L70" s="3528"/>
      <c r="M70" s="3711"/>
      <c r="N70" s="3711"/>
      <c r="O70" s="3711"/>
      <c r="P70" s="5183"/>
      <c r="Q70" s="5183"/>
      <c r="R70" s="3818"/>
      <c r="S70" s="3725"/>
      <c r="T70" s="3853"/>
      <c r="U70" s="3452"/>
      <c r="V70" s="5287"/>
      <c r="W70" s="5288"/>
      <c r="X70" s="5289"/>
      <c r="Y70" s="5290"/>
      <c r="Z70" s="5291"/>
      <c r="AA70" s="5292"/>
      <c r="AB70" s="5293"/>
      <c r="AC70" s="5294"/>
      <c r="AD70" s="5052"/>
      <c r="AE70" s="3718"/>
      <c r="AF70" s="4666"/>
      <c r="AG70" s="5285" t="s">
        <v>28</v>
      </c>
      <c r="AH70" s="4254"/>
      <c r="AI70" s="3718"/>
      <c r="AJ70" s="4666"/>
      <c r="AK70" s="3719"/>
      <c r="AL70" s="4254"/>
      <c r="AM70" s="3640"/>
      <c r="AN70" s="4666"/>
      <c r="AO70" s="5286" t="s">
        <v>28</v>
      </c>
      <c r="AP70" s="3854"/>
      <c r="AQ70" s="5295"/>
      <c r="AR70" s="5296"/>
      <c r="AS70" s="5297" t="s">
        <v>537</v>
      </c>
      <c r="AT70" s="5298"/>
      <c r="AU70" s="5299"/>
      <c r="AV70" s="5300"/>
      <c r="AW70" s="5301"/>
      <c r="AX70" s="5302"/>
      <c r="AY70" s="5303"/>
      <c r="AZ70" s="5304"/>
      <c r="BA70" s="5305"/>
      <c r="BB70" s="5306"/>
      <c r="BC70" s="3486"/>
      <c r="BD70" s="4027"/>
      <c r="BE70" s="4470"/>
      <c r="BF70" s="4470"/>
      <c r="BG70" s="4470"/>
      <c r="BH70" s="4470"/>
      <c r="BI70" s="4518">
        <v>0</v>
      </c>
    </row>
    <row s="5236" customFormat="1" customHeight="1" ht="11.25">
      <c r="A71" s="3443"/>
      <c r="B71" s="3443"/>
      <c r="C71" s="3443"/>
      <c r="D71" s="3443"/>
      <c r="E71" s="3457">
        <v>1</v>
      </c>
      <c r="F71" s="3457"/>
      <c r="G71" s="3457"/>
      <c r="H71" s="3457"/>
      <c r="I71" s="3474"/>
      <c r="J71" s="3474"/>
      <c r="K71" s="4819"/>
      <c r="L71" s="3528"/>
      <c r="M71" s="3711"/>
      <c r="N71" s="3711"/>
      <c r="O71" s="3711"/>
      <c r="P71" s="5183"/>
      <c r="Q71" s="5183"/>
      <c r="R71" s="3818"/>
      <c r="S71" s="3725"/>
      <c r="T71" s="3853"/>
      <c r="U71" s="3452"/>
      <c r="V71" s="5307"/>
      <c r="W71" s="5308"/>
      <c r="X71" s="5309"/>
      <c r="Y71" s="5310"/>
      <c r="Z71" s="5311"/>
      <c r="AA71" s="5312"/>
      <c r="AB71" s="5313"/>
      <c r="AC71" s="5314"/>
      <c r="AD71" s="5052"/>
      <c r="AE71" s="3718"/>
      <c r="AF71" s="4666"/>
      <c r="AG71" s="5285" t="s">
        <v>28</v>
      </c>
      <c r="AH71" s="4254"/>
      <c r="AI71" s="3718"/>
      <c r="AJ71" s="4666"/>
      <c r="AK71" s="3719"/>
      <c r="AL71" s="4254"/>
      <c r="AM71" s="5315"/>
      <c r="AN71" s="5316"/>
      <c r="AO71" s="5317" t="s">
        <v>538</v>
      </c>
      <c r="AP71" s="5318"/>
      <c r="AQ71" s="5319"/>
      <c r="AR71" s="5320"/>
      <c r="AS71" s="5321"/>
      <c r="AT71" s="5322"/>
      <c r="AU71" s="5323"/>
      <c r="AV71" s="5324"/>
      <c r="AW71" s="5325"/>
      <c r="AX71" s="5326"/>
      <c r="AY71" s="5327"/>
      <c r="AZ71" s="5328"/>
      <c r="BA71" s="5329"/>
      <c r="BB71" s="5330"/>
      <c r="BC71" s="3486"/>
      <c r="BD71" s="4027"/>
      <c r="BE71" s="4470"/>
      <c r="BF71" s="4470"/>
      <c r="BG71" s="4470"/>
      <c r="BH71" s="4470"/>
      <c r="BI71" s="4518">
        <v>0</v>
      </c>
    </row>
    <row s="5236" customFormat="1" customHeight="1" ht="11.25">
      <c r="A72" s="3443"/>
      <c r="B72" s="3443"/>
      <c r="C72" s="3443"/>
      <c r="D72" s="3443"/>
      <c r="E72" s="3457">
        <v>1</v>
      </c>
      <c r="F72" s="3457"/>
      <c r="G72" s="3457"/>
      <c r="H72" s="3457"/>
      <c r="I72" s="3474"/>
      <c r="J72" s="3474"/>
      <c r="K72" s="4819"/>
      <c r="L72" s="3528"/>
      <c r="M72" s="3711"/>
      <c r="N72" s="3711"/>
      <c r="O72" s="3711"/>
      <c r="P72" s="5183"/>
      <c r="Q72" s="5183"/>
      <c r="R72" s="3818"/>
      <c r="S72" s="3725"/>
      <c r="T72" s="3853"/>
      <c r="U72" s="3452"/>
      <c r="V72" s="5331"/>
      <c r="W72" s="5332"/>
      <c r="X72" s="5333"/>
      <c r="Y72" s="5334"/>
      <c r="Z72" s="5335"/>
      <c r="AA72" s="5336"/>
      <c r="AB72" s="5337"/>
      <c r="AC72" s="5338"/>
      <c r="AD72" s="5052"/>
      <c r="AE72" s="3718"/>
      <c r="AF72" s="4666"/>
      <c r="AG72" s="5285" t="s">
        <v>28</v>
      </c>
      <c r="AH72" s="4254"/>
      <c r="AI72" s="5339"/>
      <c r="AJ72" s="5340"/>
      <c r="AK72" s="5341" t="s">
        <v>539</v>
      </c>
      <c r="AL72" s="5342"/>
      <c r="AM72" s="5343"/>
      <c r="AN72" s="5344"/>
      <c r="AO72" s="5345"/>
      <c r="AP72" s="5346"/>
      <c r="AQ72" s="5347"/>
      <c r="AR72" s="5348"/>
      <c r="AS72" s="5349"/>
      <c r="AT72" s="5350"/>
      <c r="AU72" s="5351"/>
      <c r="AV72" s="5352"/>
      <c r="AW72" s="5353"/>
      <c r="AX72" s="5354"/>
      <c r="AY72" s="5355"/>
      <c r="AZ72" s="5356"/>
      <c r="BA72" s="5357"/>
      <c r="BB72" s="5358"/>
      <c r="BC72" s="3486"/>
      <c r="BD72" s="4027"/>
      <c r="BE72" s="4470"/>
      <c r="BF72" s="4470"/>
      <c r="BG72" s="4470"/>
      <c r="BH72" s="4470"/>
      <c r="BI72" s="4518">
        <v>0</v>
      </c>
    </row>
    <row s="5236" customFormat="1" customHeight="1" ht="11.25">
      <c r="A73" s="3443"/>
      <c r="B73" s="3443"/>
      <c r="C73" s="3443"/>
      <c r="D73" s="3443"/>
      <c r="E73" s="3457">
        <v>1</v>
      </c>
      <c r="F73" s="3457"/>
      <c r="G73" s="3457"/>
      <c r="H73" s="3457"/>
      <c r="I73" s="3474"/>
      <c r="J73" s="3474"/>
      <c r="K73" s="4819"/>
      <c r="L73" s="3528"/>
      <c r="M73" s="3711"/>
      <c r="N73" s="3711"/>
      <c r="O73" s="3711"/>
      <c r="P73" s="5183"/>
      <c r="Q73" s="5183"/>
      <c r="R73" s="3818"/>
      <c r="S73" s="3732"/>
      <c r="T73" s="3856"/>
      <c r="U73" s="3452"/>
      <c r="V73" s="5359"/>
      <c r="W73" s="5360" t="str">
        <f>Z69&amp;"-"&amp;AB69</f>
        <v>-</v>
      </c>
      <c r="X73" s="5361"/>
      <c r="Y73" s="5362" t="str">
        <f>AB69&amp;"-"&amp;AD69</f>
        <v>-нет</v>
      </c>
      <c r="Z73" s="5363"/>
      <c r="AA73" s="5364"/>
      <c r="AB73" s="5365"/>
      <c r="AC73" s="5366"/>
      <c r="AD73" s="3003"/>
      <c r="AE73" s="5367"/>
      <c r="AF73" s="5368"/>
      <c r="AG73" s="5369" t="s">
        <v>540</v>
      </c>
      <c r="AH73" s="5370"/>
      <c r="AI73" s="5371"/>
      <c r="AJ73" s="5372"/>
      <c r="AK73" s="5373"/>
      <c r="AL73" s="5374"/>
      <c r="AM73" s="5375"/>
      <c r="AN73" s="5376"/>
      <c r="AO73" s="5377"/>
      <c r="AP73" s="5378"/>
      <c r="AQ73" s="5379"/>
      <c r="AR73" s="5380"/>
      <c r="AS73" s="5381"/>
      <c r="AT73" s="5382"/>
      <c r="AU73" s="5383" t="str">
        <f>AX69&amp;"-"&amp;AZ69</f>
        <v>46023-46387.65528935185</v>
      </c>
      <c r="AV73" s="5384"/>
      <c r="AW73" s="5385" t="str">
        <f>AZ69&amp;"-"&amp;BB69</f>
        <v>46387.65528935185-</v>
      </c>
      <c r="AX73" s="5386"/>
      <c r="AY73" s="5387"/>
      <c r="AZ73" s="5388"/>
      <c r="BA73" s="5389"/>
      <c r="BB73" s="5390" t="str">
        <f>BE69&amp;"-"&amp;BG69</f>
        <v>-</v>
      </c>
      <c r="BC73" s="3486"/>
      <c r="BD73" s="4027"/>
      <c r="BE73" s="4470"/>
      <c r="BF73" s="4470" t="str">
        <f>IF(T73="","",T73)</f>
        <v/>
      </c>
      <c r="BG73" s="4470"/>
      <c r="BH73" s="4470"/>
      <c r="BI73" s="4518">
        <v>0</v>
      </c>
    </row>
    <row s="5236" customFormat="1" customHeight="1" ht="11.25">
      <c r="A74" s="3443"/>
      <c r="B74" s="3443"/>
      <c r="C74" s="3443"/>
      <c r="D74" s="3443"/>
      <c r="E74" s="3457">
        <v>1</v>
      </c>
      <c r="F74" s="3457"/>
      <c r="G74" s="3457"/>
      <c r="H74" s="3457"/>
      <c r="I74" s="3474"/>
      <c r="J74" s="4819"/>
      <c r="K74" s="3443"/>
      <c r="L74" s="3528"/>
      <c r="M74" s="3711"/>
      <c r="N74" s="3711"/>
      <c r="O74" s="3711"/>
      <c r="P74" s="5183"/>
      <c r="Q74" s="5183"/>
      <c r="R74" s="3469"/>
      <c r="S74" s="5391"/>
      <c r="T74" s="5392" t="s">
        <v>503</v>
      </c>
      <c r="U74" s="5393"/>
      <c r="V74" s="5394"/>
      <c r="W74" s="5395"/>
      <c r="X74" s="5396"/>
      <c r="Y74" s="5397"/>
      <c r="Z74" s="5398"/>
      <c r="AA74" s="5399"/>
      <c r="AB74" s="5400"/>
      <c r="AC74" s="5401"/>
      <c r="AD74" s="5402"/>
      <c r="AE74" s="5403"/>
      <c r="AF74" s="5404"/>
      <c r="AG74" s="5405"/>
      <c r="AH74" s="5406"/>
      <c r="AI74" s="5407"/>
      <c r="AJ74" s="5408"/>
      <c r="AK74" s="5409"/>
      <c r="AL74" s="5410"/>
      <c r="AM74" s="5411"/>
      <c r="AN74" s="5412"/>
      <c r="AO74" s="5413"/>
      <c r="AP74" s="5414"/>
      <c r="AQ74" s="5415"/>
      <c r="AR74" s="5416"/>
      <c r="AS74" s="5417"/>
      <c r="AT74" s="5418"/>
      <c r="AU74" s="5419"/>
      <c r="AV74" s="5420"/>
      <c r="AW74" s="5421"/>
      <c r="AX74" s="5422"/>
      <c r="AY74" s="5423"/>
      <c r="AZ74" s="5424"/>
      <c r="BA74" s="5425"/>
      <c r="BB74" s="5426"/>
      <c r="BC74" s="3490"/>
      <c r="BD74" s="4027"/>
      <c r="BE74" s="4470"/>
      <c r="BF74" s="4470" t="str">
        <f>IF(T74="","",T74)</f>
        <v>Добавить строку</v>
      </c>
      <c r="BG74" s="4470"/>
      <c r="BH74" s="4470"/>
      <c r="BI74" s="4518">
        <v>0</v>
      </c>
    </row>
    <row s="3935" customFormat="1" customHeight="1" ht="14.25">
      <c r="A75" s="3585"/>
      <c r="B75" s="3585"/>
      <c r="C75" s="3585"/>
      <c r="D75" s="3585"/>
      <c r="E75" s="3457">
        <v>1</v>
      </c>
      <c r="F75" s="3457"/>
      <c r="G75" s="3457"/>
      <c r="H75" s="3457"/>
      <c r="I75" s="4819"/>
      <c r="J75" s="3585"/>
      <c r="K75" s="3585"/>
      <c r="L75" s="4748"/>
      <c r="M75" s="3656"/>
      <c r="N75" s="3656"/>
      <c r="O75" s="3656"/>
      <c r="P75" s="5183"/>
      <c r="Q75" s="5183"/>
      <c r="R75" s="3469"/>
      <c r="S75" s="3652"/>
      <c r="T75" s="3653"/>
      <c r="U75" s="3654"/>
      <c r="V75" s="3654"/>
      <c r="W75" s="3654"/>
      <c r="X75" s="3654"/>
      <c r="Y75" s="3654"/>
      <c r="Z75" s="3654"/>
      <c r="AA75" s="3654"/>
      <c r="AB75" s="3654"/>
      <c r="AC75" s="3654"/>
      <c r="AD75" s="3654"/>
      <c r="AE75" s="3654"/>
      <c r="AF75" s="3654"/>
      <c r="AG75" s="3654"/>
      <c r="AH75" s="3654"/>
      <c r="AI75" s="3654"/>
      <c r="AJ75" s="3654"/>
      <c r="AK75" s="3654"/>
      <c r="AL75" s="3654"/>
      <c r="AM75" s="3654"/>
      <c r="AN75" s="3654"/>
      <c r="AO75" s="3654"/>
      <c r="AP75" s="3654"/>
      <c r="AQ75" s="3654"/>
      <c r="AR75" s="3654"/>
      <c r="AS75" s="3654"/>
      <c r="AT75" s="3654"/>
      <c r="AU75" s="3654"/>
      <c r="AV75" s="3654"/>
      <c r="AW75" s="3654"/>
      <c r="AX75" s="3654"/>
      <c r="AY75" s="3654"/>
      <c r="AZ75" s="3654"/>
      <c r="BA75" s="3654"/>
      <c r="BB75" s="3654"/>
      <c r="BC75" s="3655"/>
      <c r="BD75" s="4027"/>
      <c r="BE75" s="4470"/>
      <c r="BF75" s="4470" t="str">
        <f>IF(T75="","",T75)</f>
        <v/>
      </c>
      <c r="BG75" s="4470"/>
      <c r="BH75" s="4470"/>
      <c r="BI75" s="4027">
        <v>0</v>
      </c>
    </row>
    <row s="3935" customFormat="1" customHeight="1" ht="14.25">
      <c r="A76" s="3585"/>
      <c r="B76" s="3585"/>
      <c r="C76" s="3585"/>
      <c r="D76" s="3585"/>
      <c r="E76" s="3457">
        <v>1</v>
      </c>
      <c r="F76" s="3457"/>
      <c r="G76" s="3457"/>
      <c r="H76" s="3444"/>
      <c r="I76" s="3585"/>
      <c r="J76" s="3585"/>
      <c r="K76" s="3585"/>
      <c r="L76" s="4748"/>
      <c r="M76" s="3949"/>
      <c r="N76" s="3949"/>
      <c r="O76" s="4027"/>
      <c r="P76" s="5199"/>
      <c r="Q76" s="3588"/>
      <c r="R76" s="3737"/>
      <c r="S76" s="3652"/>
      <c r="T76" s="3653"/>
      <c r="U76" s="3654"/>
      <c r="V76" s="3654"/>
      <c r="W76" s="3654"/>
      <c r="X76" s="3654"/>
      <c r="Y76" s="3654"/>
      <c r="Z76" s="3654"/>
      <c r="AA76" s="3654"/>
      <c r="AB76" s="3654"/>
      <c r="AC76" s="3654"/>
      <c r="AD76" s="3654"/>
      <c r="AE76" s="3654"/>
      <c r="AF76" s="3654"/>
      <c r="AG76" s="3654"/>
      <c r="AH76" s="3654"/>
      <c r="AI76" s="3654"/>
      <c r="AJ76" s="3654"/>
      <c r="AK76" s="3654"/>
      <c r="AL76" s="3654"/>
      <c r="AM76" s="3654"/>
      <c r="AN76" s="3654"/>
      <c r="AO76" s="3654"/>
      <c r="AP76" s="3654"/>
      <c r="AQ76" s="3654"/>
      <c r="AR76" s="3654"/>
      <c r="AS76" s="3654"/>
      <c r="AT76" s="3654"/>
      <c r="AU76" s="3654"/>
      <c r="AV76" s="3654"/>
      <c r="AW76" s="3654"/>
      <c r="AX76" s="3654"/>
      <c r="AY76" s="3654"/>
      <c r="AZ76" s="3654"/>
      <c r="BA76" s="3654"/>
      <c r="BB76" s="3654"/>
      <c r="BC76" s="3655"/>
      <c r="BD76" s="4027"/>
      <c r="BE76" s="4470"/>
      <c r="BF76" s="4470" t="str">
        <f>IF(T76="","",T76)</f>
        <v/>
      </c>
      <c r="BG76" s="4470"/>
      <c r="BH76" s="4470"/>
      <c r="BI76" s="4027">
        <v>0</v>
      </c>
    </row>
    <row s="3935" customFormat="1" customHeight="1" ht="14.25">
      <c r="A77" s="3585"/>
      <c r="B77" s="3585"/>
      <c r="C77" s="3585"/>
      <c r="D77" s="3585"/>
      <c r="E77" s="3457">
        <v>1</v>
      </c>
      <c r="F77" s="3457"/>
      <c r="G77" s="3444"/>
      <c r="H77" s="3585"/>
      <c r="I77" s="3585"/>
      <c r="J77" s="3585"/>
      <c r="K77" s="3585"/>
      <c r="L77" s="4748"/>
      <c r="M77" s="3949"/>
      <c r="N77" s="3949"/>
      <c r="O77" s="4027"/>
      <c r="P77" s="5199"/>
      <c r="Q77" s="3588"/>
      <c r="R77" s="5199"/>
      <c r="S77" s="3505"/>
      <c r="T77" s="3508"/>
      <c r="U77" s="4277"/>
      <c r="V77" s="4277"/>
      <c r="W77" s="4277"/>
      <c r="X77" s="4277"/>
      <c r="Y77" s="4277"/>
      <c r="Z77" s="4277"/>
      <c r="AA77" s="4277"/>
      <c r="AB77" s="4277"/>
      <c r="AC77" s="4277"/>
      <c r="AD77" s="4277"/>
      <c r="AE77" s="4277"/>
      <c r="AF77" s="4277"/>
      <c r="AG77" s="4277"/>
      <c r="AH77" s="4277"/>
      <c r="AI77" s="4277"/>
      <c r="AJ77" s="4277"/>
      <c r="AK77" s="4277"/>
      <c r="AL77" s="4277"/>
      <c r="AM77" s="4277"/>
      <c r="AN77" s="4277"/>
      <c r="AO77" s="4277"/>
      <c r="AP77" s="4277"/>
      <c r="AQ77" s="4277"/>
      <c r="AR77" s="4277"/>
      <c r="AS77" s="4277"/>
      <c r="AT77" s="4277"/>
      <c r="AU77" s="4277"/>
      <c r="AV77" s="4277"/>
      <c r="AW77" s="4277"/>
      <c r="AX77" s="4277"/>
      <c r="AY77" s="4277"/>
      <c r="AZ77" s="4277"/>
      <c r="BA77" s="4277"/>
      <c r="BB77" s="4277"/>
      <c r="BC77" s="4277"/>
      <c r="BD77" s="4027"/>
      <c r="BE77" s="4470"/>
      <c r="BF77" s="4470" t="str">
        <f>IF(T77="","",T77)</f>
        <v/>
      </c>
      <c r="BG77" s="4470"/>
      <c r="BH77" s="4470"/>
      <c r="BI77" s="4027">
        <v>0</v>
      </c>
    </row>
    <row s="3935" customFormat="1" customHeight="1" ht="14.25">
      <c r="A78" s="3585"/>
      <c r="B78" s="3585"/>
      <c r="C78" s="3585"/>
      <c r="D78" s="3585"/>
      <c r="E78" s="3457">
        <v>1</v>
      </c>
      <c r="F78" s="3444"/>
      <c r="G78" s="3585"/>
      <c r="H78" s="3585"/>
      <c r="I78" s="3585"/>
      <c r="J78" s="3585"/>
      <c r="K78" s="3585"/>
      <c r="L78" s="4748"/>
      <c r="M78" s="3504"/>
      <c r="N78" s="3504"/>
      <c r="O78" s="4027"/>
      <c r="P78" s="5199"/>
      <c r="Q78" s="3588"/>
      <c r="R78" s="5199"/>
      <c r="S78" s="3505"/>
      <c r="T78" s="3508" t="s">
        <v>248</v>
      </c>
      <c r="U78" s="4277"/>
      <c r="V78" s="4277"/>
      <c r="W78" s="4277"/>
      <c r="X78" s="4277"/>
      <c r="Y78" s="4277"/>
      <c r="Z78" s="4277"/>
      <c r="AA78" s="4277"/>
      <c r="AB78" s="4277"/>
      <c r="AC78" s="4277"/>
      <c r="AD78" s="4277"/>
      <c r="AE78" s="4277"/>
      <c r="AF78" s="4277"/>
      <c r="AG78" s="4277"/>
      <c r="AH78" s="4277"/>
      <c r="AI78" s="4277"/>
      <c r="AJ78" s="4277"/>
      <c r="AK78" s="4277"/>
      <c r="AL78" s="4277"/>
      <c r="AM78" s="4277"/>
      <c r="AN78" s="4277"/>
      <c r="AO78" s="4277"/>
      <c r="AP78" s="4277"/>
      <c r="AQ78" s="4277"/>
      <c r="AR78" s="4277"/>
      <c r="AS78" s="4277"/>
      <c r="AT78" s="4277"/>
      <c r="AU78" s="4277"/>
      <c r="AV78" s="4277"/>
      <c r="AW78" s="4277"/>
      <c r="AX78" s="4277"/>
      <c r="AY78" s="4277"/>
      <c r="AZ78" s="4277"/>
      <c r="BA78" s="4277"/>
      <c r="BB78" s="4277"/>
      <c r="BC78" s="4277"/>
      <c r="BD78" s="4027"/>
      <c r="BE78" s="4470"/>
      <c r="BF78" s="4470" t="str">
        <f>IF(T78="","",T78)</f>
        <v>Добавить централизованную систему для дифференциации</v>
      </c>
      <c r="BG78" s="4470"/>
      <c r="BH78" s="4470"/>
      <c r="BI78" s="4027">
        <v>0</v>
      </c>
    </row>
    <row s="3935" customFormat="1" customHeight="1" ht="14.25">
      <c r="A79" s="3585"/>
      <c r="B79" s="3585"/>
      <c r="C79" s="3585"/>
      <c r="D79" s="3585"/>
      <c r="E79" s="3444">
        <v>1</v>
      </c>
      <c r="F79" s="3585"/>
      <c r="G79" s="3585"/>
      <c r="H79" s="3585"/>
      <c r="I79" s="3585"/>
      <c r="J79" s="3585"/>
      <c r="K79" s="3585"/>
      <c r="L79" s="4748"/>
      <c r="M79" s="3504"/>
      <c r="N79" s="3504"/>
      <c r="O79" s="4027"/>
      <c r="P79" s="5199"/>
      <c r="Q79" s="3588"/>
      <c r="R79" s="5199"/>
      <c r="S79" s="3505"/>
      <c r="T79" s="3508" t="s">
        <v>249</v>
      </c>
      <c r="U79" s="4277"/>
      <c r="V79" s="4277"/>
      <c r="W79" s="4277"/>
      <c r="X79" s="4277"/>
      <c r="Y79" s="4277"/>
      <c r="Z79" s="4277"/>
      <c r="AA79" s="4277"/>
      <c r="AB79" s="4277"/>
      <c r="AC79" s="4277"/>
      <c r="AD79" s="4277"/>
      <c r="AE79" s="4277"/>
      <c r="AF79" s="4277"/>
      <c r="AG79" s="4277"/>
      <c r="AH79" s="4277"/>
      <c r="AI79" s="4277"/>
      <c r="AJ79" s="4277"/>
      <c r="AK79" s="4277"/>
      <c r="AL79" s="4277"/>
      <c r="AM79" s="4277"/>
      <c r="AN79" s="4277"/>
      <c r="AO79" s="4277"/>
      <c r="AP79" s="4277"/>
      <c r="AQ79" s="4277"/>
      <c r="AR79" s="4277"/>
      <c r="AS79" s="4277"/>
      <c r="AT79" s="4277"/>
      <c r="AU79" s="4277"/>
      <c r="AV79" s="4277"/>
      <c r="AW79" s="4277"/>
      <c r="AX79" s="4277"/>
      <c r="AY79" s="4277"/>
      <c r="AZ79" s="4277"/>
      <c r="BA79" s="4277"/>
      <c r="BB79" s="4277"/>
      <c r="BC79" s="4277"/>
      <c r="BD79" s="4027"/>
      <c r="BE79" s="4470"/>
      <c r="BF79" s="4470" t="str">
        <f>IF(T79="","",T79)</f>
        <v>Добавить территорию для дифференциации</v>
      </c>
      <c r="BG79" s="4470"/>
      <c r="BH79" s="4470"/>
      <c r="BI79" s="4027">
        <v>0</v>
      </c>
    </row>
    <row s="5236" customFormat="1" customHeight="1" ht="21">
      <c r="A80" s="3443" t="s">
        <v>257</v>
      </c>
      <c r="B80" s="3443"/>
      <c r="C80" s="3443"/>
      <c r="D80" s="3443"/>
      <c r="E80" s="3444" t="s">
        <v>89</v>
      </c>
      <c r="F80" s="3443"/>
      <c r="G80" s="3443"/>
      <c r="H80" s="3443"/>
      <c r="I80" s="3443"/>
      <c r="J80" s="3443"/>
      <c r="K80" s="3443"/>
      <c r="L80" s="3528"/>
      <c r="M80" s="3518"/>
      <c r="N80" s="3518"/>
      <c r="O80" s="3518"/>
      <c r="P80" s="3711"/>
      <c r="Q80" s="4771"/>
      <c r="R80" s="3449"/>
      <c r="S80" s="5180" t="str">
        <f>INDEX(PT_DIFFERENTIATION_NUM_NTAR,MATCH(A80,PT_DIFFERENTIATION_NTAR_ID,0))</f>
        <v>3</v>
      </c>
      <c r="T80" s="4484" t="s">
        <v>122</v>
      </c>
      <c r="U80" s="3452"/>
      <c r="V80" s="3814"/>
      <c r="W80" s="3814"/>
      <c r="X80" s="3814"/>
      <c r="Y80" s="3814"/>
      <c r="Z80" s="3814"/>
      <c r="AA80" s="3814"/>
      <c r="AB80" s="3814"/>
      <c r="AC80" s="3455"/>
      <c r="AD80" s="3453" t="str">
        <f>INDEX(PT_DIFFERENTIATION_NTAR,MATCH(A80,PT_DIFFERENTIATION_NTAR_ID,0))</f>
        <v>Плата за подключение сетей водоснабжения, d 71-100 мм (открытый способ прокладки)</v>
      </c>
      <c r="AE80" s="3814"/>
      <c r="AF80" s="3814"/>
      <c r="AG80" s="3814"/>
      <c r="AH80" s="3814"/>
      <c r="AI80" s="3814"/>
      <c r="AJ80" s="3814"/>
      <c r="AK80" s="3814"/>
      <c r="AL80" s="3814"/>
      <c r="AM80" s="3814"/>
      <c r="AN80" s="3814"/>
      <c r="AO80" s="3814"/>
      <c r="AP80" s="3814"/>
      <c r="AQ80" s="3814"/>
      <c r="AR80" s="3814"/>
      <c r="AS80" s="3814"/>
      <c r="AT80" s="3814"/>
      <c r="AU80" s="3814"/>
      <c r="AV80" s="3814"/>
      <c r="AW80" s="3814"/>
      <c r="AX80" s="3814"/>
      <c r="AY80" s="3814"/>
      <c r="AZ80" s="3814"/>
      <c r="BA80" s="3814"/>
      <c r="BB80" s="3455"/>
      <c r="BC80"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4027"/>
      <c r="BE80" s="4470"/>
      <c r="BF80" s="4470" t="str">
        <f>IF(T80="","",T80)</f>
        <v>Наименование тарифа</v>
      </c>
      <c r="BG80" s="4470"/>
      <c r="BH80" s="4470"/>
      <c r="BI80" s="4518">
        <v>0</v>
      </c>
    </row>
    <row s="5236" customFormat="1" customHeight="1" ht="21">
      <c r="A81" s="3443"/>
      <c r="B81" s="3443" t="s">
        <v>258</v>
      </c>
      <c r="C81" s="3443"/>
      <c r="D81" s="3443"/>
      <c r="E81" s="3457" t="s">
        <v>109</v>
      </c>
      <c r="F81" s="3444">
        <v>1</v>
      </c>
      <c r="G81" s="3443"/>
      <c r="H81" s="3443"/>
      <c r="I81" s="3443"/>
      <c r="J81" s="3443"/>
      <c r="K81" s="3443"/>
      <c r="L81" s="3528"/>
      <c r="M81" s="3518"/>
      <c r="N81" s="3518"/>
      <c r="O81" s="3518"/>
      <c r="P81" s="4983"/>
      <c r="Q81" s="3713"/>
      <c r="R81" s="3460"/>
      <c r="S81" s="5180" t="str">
        <f>INDEX(PT_DIFFERENTIATION_NUM_TER,MATCH(B81,PT_DIFFERENTIATION_TER_ID,0))</f>
        <v>3.1</v>
      </c>
      <c r="T81" s="3611" t="s">
        <v>435</v>
      </c>
      <c r="U81" s="3452"/>
      <c r="V81" s="3814"/>
      <c r="W81" s="3814"/>
      <c r="X81" s="3814"/>
      <c r="Y81" s="3814"/>
      <c r="Z81" s="3814"/>
      <c r="AA81" s="3814"/>
      <c r="AB81" s="3814"/>
      <c r="AC81" s="3455"/>
      <c r="AD81" s="3453" t="str">
        <f>INDEX(PT_DIFFERENTIATION_TER,MATCH(B81,PT_DIFFERENTIATION_TER_ID,0))</f>
        <v>Территория 1</v>
      </c>
      <c r="AE81" s="3814"/>
      <c r="AF81" s="3814"/>
      <c r="AG81" s="3814"/>
      <c r="AH81" s="3814"/>
      <c r="AI81" s="3814"/>
      <c r="AJ81" s="3814"/>
      <c r="AK81" s="3814"/>
      <c r="AL81" s="3814"/>
      <c r="AM81" s="3814"/>
      <c r="AN81" s="3814"/>
      <c r="AO81" s="3814"/>
      <c r="AP81" s="3814"/>
      <c r="AQ81" s="3814"/>
      <c r="AR81" s="3814"/>
      <c r="AS81" s="3814"/>
      <c r="AT81" s="3814"/>
      <c r="AU81" s="3814"/>
      <c r="AV81" s="3814"/>
      <c r="AW81" s="3814"/>
      <c r="AX81" s="3814"/>
      <c r="AY81" s="3814"/>
      <c r="AZ81" s="3814"/>
      <c r="BA81" s="3814"/>
      <c r="BB81" s="3455"/>
      <c r="BC81" s="3456" t="s">
        <v>436</v>
      </c>
      <c r="BD81" s="4027"/>
      <c r="BE81" s="4470"/>
      <c r="BF81" s="4470" t="str">
        <f>IF(T81="","",T81)</f>
        <v>Территория действия тарифа</v>
      </c>
      <c r="BG81" s="4470"/>
      <c r="BH81" s="4470"/>
      <c r="BI81" s="4518">
        <v>0</v>
      </c>
    </row>
    <row s="5236" customFormat="1" customHeight="1" ht="42">
      <c r="A82" s="3443"/>
      <c r="B82" s="3443"/>
      <c r="C82" s="3443" t="s">
        <v>259</v>
      </c>
      <c r="D82" s="3443"/>
      <c r="E82" s="3457" t="s">
        <v>109</v>
      </c>
      <c r="F82" s="3457"/>
      <c r="G82" s="3444">
        <v>1</v>
      </c>
      <c r="H82" s="3443"/>
      <c r="I82" s="3443"/>
      <c r="J82" s="3443"/>
      <c r="K82" s="3443"/>
      <c r="L82" s="3528"/>
      <c r="M82" s="3518"/>
      <c r="N82" s="3518"/>
      <c r="O82" s="3518"/>
      <c r="P82" s="2869"/>
      <c r="Q82" s="3713"/>
      <c r="R82" s="3460"/>
      <c r="S82" s="5180" t="str">
        <f>INDEX(PT_DIFFERENTIATION_NUM_CS,MATCH(C82,PT_DIFFERENTIATION_CS_ID,0))</f>
        <v>3.1.1</v>
      </c>
      <c r="T82" s="3463" t="s">
        <v>516</v>
      </c>
      <c r="U82" s="3452"/>
      <c r="V82" s="3814"/>
      <c r="W82" s="3814"/>
      <c r="X82" s="3814"/>
      <c r="Y82" s="3814"/>
      <c r="Z82" s="3814"/>
      <c r="AA82" s="3814"/>
      <c r="AB82" s="3814"/>
      <c r="AC82" s="3455"/>
      <c r="AD82" s="3453" t="str">
        <f>INDEX(PT_DIFFERENTIATION_CS,MATCH(C82,PT_DIFFERENTIATION_CS_ID,0))</f>
        <v>без дифференциации</v>
      </c>
      <c r="AE82" s="3814"/>
      <c r="AF82" s="3814"/>
      <c r="AG82" s="3814"/>
      <c r="AH82" s="3814"/>
      <c r="AI82" s="3814"/>
      <c r="AJ82" s="3814"/>
      <c r="AK82" s="3814"/>
      <c r="AL82" s="3814"/>
      <c r="AM82" s="3814"/>
      <c r="AN82" s="3814"/>
      <c r="AO82" s="3814"/>
      <c r="AP82" s="3814"/>
      <c r="AQ82" s="3814"/>
      <c r="AR82" s="3814"/>
      <c r="AS82" s="3814"/>
      <c r="AT82" s="3814"/>
      <c r="AU82" s="3814"/>
      <c r="AV82" s="3814"/>
      <c r="AW82" s="3814"/>
      <c r="AX82" s="3814"/>
      <c r="AY82" s="3814"/>
      <c r="AZ82" s="3814"/>
      <c r="BA82" s="3814"/>
      <c r="BB82" s="3455"/>
      <c r="BC82" s="3456" t="s">
        <v>517</v>
      </c>
      <c r="BD82" s="4027"/>
      <c r="BE82" s="4470"/>
      <c r="BF82" s="4470" t="str">
        <f>IF(T82="","",T82)</f>
        <v>Наименование централизованной системы холодного водоснабжения</v>
      </c>
      <c r="BG82" s="4470"/>
      <c r="BH82" s="4470"/>
      <c r="BI82" s="4518">
        <v>0</v>
      </c>
    </row>
    <row s="3935" customFormat="1" customHeight="1" ht="14.25">
      <c r="A83" s="3585"/>
      <c r="B83" s="3585"/>
      <c r="C83" s="3585"/>
      <c r="D83" s="3585"/>
      <c r="E83" s="3457" t="s">
        <v>109</v>
      </c>
      <c r="F83" s="3457"/>
      <c r="G83" s="3457"/>
      <c r="H83" s="3444">
        <v>1</v>
      </c>
      <c r="I83" s="3585"/>
      <c r="J83" s="3585"/>
      <c r="K83" s="3585"/>
      <c r="L83" s="4748"/>
      <c r="M83" s="3949"/>
      <c r="N83" s="3949"/>
      <c r="O83" s="3949"/>
      <c r="P83" s="3843"/>
      <c r="Q83" s="3844"/>
      <c r="R83" s="3475"/>
      <c r="S83" s="4055"/>
      <c r="T83" s="3845"/>
      <c r="U83" s="3647"/>
      <c r="V83" s="3816"/>
      <c r="W83" s="3816"/>
      <c r="X83" s="3816"/>
      <c r="Y83" s="3816"/>
      <c r="Z83" s="3816"/>
      <c r="AA83" s="3816"/>
      <c r="AB83" s="3816"/>
      <c r="AC83" s="3650"/>
      <c r="AD83" s="3648"/>
      <c r="AE83" s="3816"/>
      <c r="AF83" s="3816"/>
      <c r="AG83" s="3816"/>
      <c r="AH83" s="3816"/>
      <c r="AI83" s="3816"/>
      <c r="AJ83" s="3816"/>
      <c r="AK83" s="3816"/>
      <c r="AL83" s="3816"/>
      <c r="AM83" s="3816"/>
      <c r="AN83" s="3816"/>
      <c r="AO83" s="3816"/>
      <c r="AP83" s="3816"/>
      <c r="AQ83" s="3816"/>
      <c r="AR83" s="3816"/>
      <c r="AS83" s="3816"/>
      <c r="AT83" s="3816"/>
      <c r="AU83" s="3816"/>
      <c r="AV83" s="3816"/>
      <c r="AW83" s="3816"/>
      <c r="AX83" s="3816"/>
      <c r="AY83" s="3816"/>
      <c r="AZ83" s="3816"/>
      <c r="BA83" s="3816"/>
      <c r="BB83" s="3650"/>
      <c r="BC83" s="3651" t="s">
        <v>440</v>
      </c>
      <c r="BD83" s="4027"/>
      <c r="BE83" s="4470"/>
      <c r="BF83" s="4470" t="str">
        <f>IF(T83="","",T83)</f>
        <v/>
      </c>
      <c r="BG83" s="4470"/>
      <c r="BH83" s="4470"/>
      <c r="BI83" s="4027">
        <v>0</v>
      </c>
    </row>
    <row s="3935" customFormat="1" customHeight="1" ht="14.25">
      <c r="A84" s="3585"/>
      <c r="B84" s="3585"/>
      <c r="C84" s="3585"/>
      <c r="D84" s="3585"/>
      <c r="E84" s="3457" t="s">
        <v>109</v>
      </c>
      <c r="F84" s="3457"/>
      <c r="G84" s="3457"/>
      <c r="H84" s="3457"/>
      <c r="I84" s="4819" t="str">
        <f>S83&amp;".1"</f>
        <v>.1</v>
      </c>
      <c r="J84" s="3585"/>
      <c r="K84" s="3585"/>
      <c r="L84" s="4748" t="s">
        <v>441</v>
      </c>
      <c r="M84" s="3656"/>
      <c r="N84" s="3656"/>
      <c r="O84" s="3656"/>
      <c r="P84" s="5183">
        <v>1</v>
      </c>
      <c r="Q84" s="5183"/>
      <c r="R84" s="3469"/>
      <c r="S84" s="4055"/>
      <c r="T84" s="3646"/>
      <c r="U84" s="3647"/>
      <c r="V84" s="3816"/>
      <c r="W84" s="3816"/>
      <c r="X84" s="3816"/>
      <c r="Y84" s="3816"/>
      <c r="Z84" s="3816"/>
      <c r="AA84" s="3816"/>
      <c r="AB84" s="3816"/>
      <c r="AC84" s="3650"/>
      <c r="AD84" s="3648"/>
      <c r="AE84" s="3816"/>
      <c r="AF84" s="3816"/>
      <c r="AG84" s="3816"/>
      <c r="AH84" s="3816"/>
      <c r="AI84" s="3816"/>
      <c r="AJ84" s="3816"/>
      <c r="AK84" s="3816"/>
      <c r="AL84" s="3816"/>
      <c r="AM84" s="3816"/>
      <c r="AN84" s="3816"/>
      <c r="AO84" s="3816"/>
      <c r="AP84" s="3816"/>
      <c r="AQ84" s="3816"/>
      <c r="AR84" s="3816"/>
      <c r="AS84" s="3816"/>
      <c r="AT84" s="3816"/>
      <c r="AU84" s="3816"/>
      <c r="AV84" s="3816"/>
      <c r="AW84" s="3816"/>
      <c r="AX84" s="3816"/>
      <c r="AY84" s="3816"/>
      <c r="AZ84" s="3816"/>
      <c r="BA84" s="3816"/>
      <c r="BB84" s="3650"/>
      <c r="BC84" s="3651"/>
      <c r="BD84" s="4027"/>
      <c r="BE84" s="4470"/>
      <c r="BF84" s="4470" t="str">
        <f>IF(T84="","",T84)</f>
        <v/>
      </c>
      <c r="BG84" s="4470"/>
      <c r="BH84" s="4470"/>
      <c r="BI84" s="4027">
        <v>0</v>
      </c>
    </row>
    <row s="3935" customFormat="1" customHeight="1" ht="14.25">
      <c r="A85" s="3585"/>
      <c r="B85" s="3585"/>
      <c r="C85" s="3585"/>
      <c r="D85" s="3585"/>
      <c r="E85" s="3457" t="s">
        <v>109</v>
      </c>
      <c r="F85" s="3457"/>
      <c r="G85" s="3457"/>
      <c r="H85" s="3457"/>
      <c r="I85" s="3474"/>
      <c r="J85" s="4819" t="str">
        <f>S83&amp;".1"</f>
        <v>.1</v>
      </c>
      <c r="K85" s="3585"/>
      <c r="L85" s="4748"/>
      <c r="M85" s="3656"/>
      <c r="N85" s="3656"/>
      <c r="O85" s="3656"/>
      <c r="P85" s="5183"/>
      <c r="Q85" s="5183">
        <v>1</v>
      </c>
      <c r="R85" s="3475"/>
      <c r="S85" s="4055"/>
      <c r="T85" s="3714"/>
      <c r="U85" s="3647"/>
      <c r="V85" s="3816"/>
      <c r="W85" s="3816"/>
      <c r="X85" s="3816"/>
      <c r="Y85" s="3816"/>
      <c r="Z85" s="3816"/>
      <c r="AA85" s="3816"/>
      <c r="AB85" s="3816"/>
      <c r="AC85" s="3650"/>
      <c r="AD85" s="3648"/>
      <c r="AE85" s="3816"/>
      <c r="AF85" s="3816"/>
      <c r="AG85" s="3816"/>
      <c r="AH85" s="3816"/>
      <c r="AI85" s="3816"/>
      <c r="AJ85" s="3816"/>
      <c r="AK85" s="3816"/>
      <c r="AL85" s="3816"/>
      <c r="AM85" s="3816"/>
      <c r="AN85" s="3816"/>
      <c r="AO85" s="3816"/>
      <c r="AP85" s="3816"/>
      <c r="AQ85" s="3816"/>
      <c r="AR85" s="3816"/>
      <c r="AS85" s="3816"/>
      <c r="AT85" s="3816"/>
      <c r="AU85" s="3816"/>
      <c r="AV85" s="3816"/>
      <c r="AW85" s="3816"/>
      <c r="AX85" s="3816"/>
      <c r="AY85" s="3816"/>
      <c r="AZ85" s="3816"/>
      <c r="BA85" s="3816"/>
      <c r="BB85" s="3650"/>
      <c r="BC85" s="3651"/>
      <c r="BD85" s="4027"/>
      <c r="BE85" s="4470"/>
      <c r="BF85" s="4470" t="str">
        <f>IF(T85="","",T85)</f>
        <v/>
      </c>
      <c r="BG85" s="4470"/>
      <c r="BH85" s="4470"/>
      <c r="BI85" s="4027">
        <v>0</v>
      </c>
    </row>
    <row s="5236" customFormat="1" customHeight="1" ht="11.25">
      <c r="A86" s="3443"/>
      <c r="B86" s="3443"/>
      <c r="C86" s="3443"/>
      <c r="D86" s="3443"/>
      <c r="E86" s="3457" t="s">
        <v>109</v>
      </c>
      <c r="F86" s="3457"/>
      <c r="G86" s="3457"/>
      <c r="H86" s="3457"/>
      <c r="I86" s="3474"/>
      <c r="J86" s="3474"/>
      <c r="K86" s="4819" t="str">
        <f>S82&amp;".1"</f>
        <v>3.1.1.1</v>
      </c>
      <c r="L86" s="3528"/>
      <c r="M86" s="3711"/>
      <c r="N86" s="3711"/>
      <c r="O86" s="3711"/>
      <c r="P86" s="5183"/>
      <c r="Q86" s="5183"/>
      <c r="R86" s="3818">
        <v>1</v>
      </c>
      <c r="S86" s="3837" t="str">
        <f>$K86</f>
        <v>3.1.1.1</v>
      </c>
      <c r="T86" s="3847" t="s">
        <v>556</v>
      </c>
      <c r="U86" s="3452"/>
      <c r="V86" s="3900"/>
      <c r="W86" s="3480"/>
      <c r="X86" s="3900"/>
      <c r="Y86" s="3480"/>
      <c r="Z86" s="5184"/>
      <c r="AA86" s="4254" t="s">
        <v>65</v>
      </c>
      <c r="AB86" s="5184"/>
      <c r="AC86" s="4254" t="s">
        <v>65</v>
      </c>
      <c r="AD86" s="3194" t="s">
        <v>19</v>
      </c>
      <c r="AE86" s="3718"/>
      <c r="AF86" s="4666">
        <v>1</v>
      </c>
      <c r="AG86" s="5285" t="s">
        <v>28</v>
      </c>
      <c r="AH86" s="4254" t="s">
        <v>65</v>
      </c>
      <c r="AI86" s="3718"/>
      <c r="AJ86" s="4666">
        <v>1</v>
      </c>
      <c r="AK86" s="3719" t="s">
        <v>557</v>
      </c>
      <c r="AL86" s="4254" t="s">
        <v>19</v>
      </c>
      <c r="AM86" s="4106"/>
      <c r="AN86" s="4666">
        <v>1</v>
      </c>
      <c r="AO86" s="5286" t="s">
        <v>28</v>
      </c>
      <c r="AP86" s="3850" t="s">
        <v>65</v>
      </c>
      <c r="AQ86" s="3720"/>
      <c r="AR86" s="4666">
        <v>1</v>
      </c>
      <c r="AS86" s="5022" t="s">
        <v>553</v>
      </c>
      <c r="AT86" s="3900">
        <v>8372.4</v>
      </c>
      <c r="AU86" s="3480">
        <v>6977</v>
      </c>
      <c r="AV86" s="3900">
        <v>37.26</v>
      </c>
      <c r="AW86" s="3480">
        <v>31.05</v>
      </c>
      <c r="AX86" s="5184">
        <v>46023</v>
      </c>
      <c r="AY86" s="4254" t="s">
        <v>65</v>
      </c>
      <c r="AZ86" s="5184">
        <v>46387.65528935185</v>
      </c>
      <c r="BA86" s="4254" t="s">
        <v>65</v>
      </c>
      <c r="BB86" s="3581"/>
      <c r="BC86" s="3482" t="s">
        <v>536</v>
      </c>
      <c r="BD86" s="4027"/>
      <c r="BE86" s="4470"/>
      <c r="BF86" s="4470" t="str">
        <f>IF(T86="","",T86)</f>
        <v>d 71-100 мм (открытый способ прокладки)</v>
      </c>
      <c r="BG86" s="4470"/>
      <c r="BH86" s="4470"/>
      <c r="BI86" s="4518">
        <v>0</v>
      </c>
    </row>
    <row s="5236" customFormat="1" customHeight="1" ht="11.25">
      <c r="A87" s="3443"/>
      <c r="B87" s="3443"/>
      <c r="C87" s="3443"/>
      <c r="D87" s="3443"/>
      <c r="E87" s="3457" t="s">
        <v>109</v>
      </c>
      <c r="F87" s="3457"/>
      <c r="G87" s="3457"/>
      <c r="H87" s="3457"/>
      <c r="I87" s="3474"/>
      <c r="J87" s="3474"/>
      <c r="K87" s="4819"/>
      <c r="L87" s="3528"/>
      <c r="M87" s="3711"/>
      <c r="N87" s="3711"/>
      <c r="O87" s="3711"/>
      <c r="P87" s="5183"/>
      <c r="Q87" s="5183"/>
      <c r="R87" s="3818"/>
      <c r="S87" s="3725"/>
      <c r="T87" s="3853"/>
      <c r="U87" s="3452"/>
      <c r="V87" s="5427"/>
      <c r="W87" s="5428"/>
      <c r="X87" s="5429"/>
      <c r="Y87" s="5430"/>
      <c r="Z87" s="5431"/>
      <c r="AA87" s="5432"/>
      <c r="AB87" s="5433"/>
      <c r="AC87" s="5434"/>
      <c r="AD87" s="5052"/>
      <c r="AE87" s="3718"/>
      <c r="AF87" s="4666"/>
      <c r="AG87" s="5285" t="s">
        <v>28</v>
      </c>
      <c r="AH87" s="4254"/>
      <c r="AI87" s="3718"/>
      <c r="AJ87" s="4666"/>
      <c r="AK87" s="3719"/>
      <c r="AL87" s="4254"/>
      <c r="AM87" s="3640"/>
      <c r="AN87" s="4666"/>
      <c r="AO87" s="5286" t="s">
        <v>28</v>
      </c>
      <c r="AP87" s="3854"/>
      <c r="AQ87" s="5435"/>
      <c r="AR87" s="5436"/>
      <c r="AS87" s="5437" t="s">
        <v>537</v>
      </c>
      <c r="AT87" s="5438"/>
      <c r="AU87" s="5439"/>
      <c r="AV87" s="5440"/>
      <c r="AW87" s="5441"/>
      <c r="AX87" s="5442"/>
      <c r="AY87" s="5443"/>
      <c r="AZ87" s="5444"/>
      <c r="BA87" s="5445"/>
      <c r="BB87" s="5446"/>
      <c r="BC87" s="3486"/>
      <c r="BD87" s="4027"/>
      <c r="BE87" s="4470"/>
      <c r="BF87" s="4470"/>
      <c r="BG87" s="4470"/>
      <c r="BH87" s="4470"/>
      <c r="BI87" s="4518">
        <v>0</v>
      </c>
    </row>
    <row s="5236" customFormat="1" customHeight="1" ht="11.25">
      <c r="A88" s="3443"/>
      <c r="B88" s="3443"/>
      <c r="C88" s="3443"/>
      <c r="D88" s="3443"/>
      <c r="E88" s="3457" t="s">
        <v>109</v>
      </c>
      <c r="F88" s="3457"/>
      <c r="G88" s="3457"/>
      <c r="H88" s="3457"/>
      <c r="I88" s="3474"/>
      <c r="J88" s="3474"/>
      <c r="K88" s="4819"/>
      <c r="L88" s="3528"/>
      <c r="M88" s="3711"/>
      <c r="N88" s="3711"/>
      <c r="O88" s="3711"/>
      <c r="P88" s="5183"/>
      <c r="Q88" s="5183"/>
      <c r="R88" s="3818"/>
      <c r="S88" s="3725"/>
      <c r="T88" s="3853"/>
      <c r="U88" s="3452"/>
      <c r="V88" s="5447"/>
      <c r="W88" s="5448"/>
      <c r="X88" s="5449"/>
      <c r="Y88" s="5450"/>
      <c r="Z88" s="5451"/>
      <c r="AA88" s="5452"/>
      <c r="AB88" s="5453"/>
      <c r="AC88" s="5454"/>
      <c r="AD88" s="5052"/>
      <c r="AE88" s="3718"/>
      <c r="AF88" s="4666"/>
      <c r="AG88" s="5285" t="s">
        <v>28</v>
      </c>
      <c r="AH88" s="4254"/>
      <c r="AI88" s="3718"/>
      <c r="AJ88" s="4666"/>
      <c r="AK88" s="3719"/>
      <c r="AL88" s="4254"/>
      <c r="AM88" s="5455"/>
      <c r="AN88" s="5456"/>
      <c r="AO88" s="5457" t="s">
        <v>538</v>
      </c>
      <c r="AP88" s="5458"/>
      <c r="AQ88" s="5459"/>
      <c r="AR88" s="5460"/>
      <c r="AS88" s="5461"/>
      <c r="AT88" s="5462"/>
      <c r="AU88" s="5463"/>
      <c r="AV88" s="5464"/>
      <c r="AW88" s="5465"/>
      <c r="AX88" s="5466"/>
      <c r="AY88" s="5467"/>
      <c r="AZ88" s="5468"/>
      <c r="BA88" s="5469"/>
      <c r="BB88" s="5470"/>
      <c r="BC88" s="3486"/>
      <c r="BD88" s="4027"/>
      <c r="BE88" s="4470"/>
      <c r="BF88" s="4470"/>
      <c r="BG88" s="4470"/>
      <c r="BH88" s="4470"/>
      <c r="BI88" s="4518">
        <v>0</v>
      </c>
    </row>
    <row s="5236" customFormat="1" customHeight="1" ht="11.25">
      <c r="A89" s="3443"/>
      <c r="B89" s="3443"/>
      <c r="C89" s="3443"/>
      <c r="D89" s="3443"/>
      <c r="E89" s="3457" t="s">
        <v>109</v>
      </c>
      <c r="F89" s="3457"/>
      <c r="G89" s="3457"/>
      <c r="H89" s="3457"/>
      <c r="I89" s="3474"/>
      <c r="J89" s="3474"/>
      <c r="K89" s="4819"/>
      <c r="L89" s="3528"/>
      <c r="M89" s="3711"/>
      <c r="N89" s="3711"/>
      <c r="O89" s="3711"/>
      <c r="P89" s="5183"/>
      <c r="Q89" s="5183"/>
      <c r="R89" s="3818"/>
      <c r="S89" s="3725"/>
      <c r="T89" s="3853"/>
      <c r="U89" s="3452"/>
      <c r="V89" s="5471"/>
      <c r="W89" s="5472"/>
      <c r="X89" s="5473"/>
      <c r="Y89" s="5474"/>
      <c r="Z89" s="5475"/>
      <c r="AA89" s="5476"/>
      <c r="AB89" s="5477"/>
      <c r="AC89" s="5478"/>
      <c r="AD89" s="5052"/>
      <c r="AE89" s="3718"/>
      <c r="AF89" s="4666"/>
      <c r="AG89" s="5285" t="s">
        <v>28</v>
      </c>
      <c r="AH89" s="4254"/>
      <c r="AI89" s="5479"/>
      <c r="AJ89" s="5480"/>
      <c r="AK89" s="5481" t="s">
        <v>539</v>
      </c>
      <c r="AL89" s="5482"/>
      <c r="AM89" s="5483"/>
      <c r="AN89" s="5484"/>
      <c r="AO89" s="5485"/>
      <c r="AP89" s="5486"/>
      <c r="AQ89" s="5487"/>
      <c r="AR89" s="5488"/>
      <c r="AS89" s="5489"/>
      <c r="AT89" s="5490"/>
      <c r="AU89" s="5491"/>
      <c r="AV89" s="5492"/>
      <c r="AW89" s="5493"/>
      <c r="AX89" s="5494"/>
      <c r="AY89" s="5495"/>
      <c r="AZ89" s="5496"/>
      <c r="BA89" s="5497"/>
      <c r="BB89" s="5498"/>
      <c r="BC89" s="3486"/>
      <c r="BD89" s="4027"/>
      <c r="BE89" s="4470"/>
      <c r="BF89" s="4470"/>
      <c r="BG89" s="4470"/>
      <c r="BH89" s="4470"/>
      <c r="BI89" s="4518">
        <v>0</v>
      </c>
    </row>
    <row s="5236" customFormat="1" customHeight="1" ht="11.25">
      <c r="A90" s="3443"/>
      <c r="B90" s="3443"/>
      <c r="C90" s="3443"/>
      <c r="D90" s="3443"/>
      <c r="E90" s="3457" t="s">
        <v>109</v>
      </c>
      <c r="F90" s="3457"/>
      <c r="G90" s="3457"/>
      <c r="H90" s="3457"/>
      <c r="I90" s="3474"/>
      <c r="J90" s="3474"/>
      <c r="K90" s="4819"/>
      <c r="L90" s="3528"/>
      <c r="M90" s="3711"/>
      <c r="N90" s="3711"/>
      <c r="O90" s="3711"/>
      <c r="P90" s="5183"/>
      <c r="Q90" s="5183"/>
      <c r="R90" s="3818"/>
      <c r="S90" s="3732"/>
      <c r="T90" s="3856"/>
      <c r="U90" s="3452"/>
      <c r="V90" s="5499"/>
      <c r="W90" s="5500" t="str">
        <f>Z86&amp;"-"&amp;AB86</f>
        <v>-</v>
      </c>
      <c r="X90" s="5501"/>
      <c r="Y90" s="5502" t="str">
        <f>AB86&amp;"-"&amp;AD86</f>
        <v>-нет</v>
      </c>
      <c r="Z90" s="5503"/>
      <c r="AA90" s="5504"/>
      <c r="AB90" s="5505"/>
      <c r="AC90" s="5506"/>
      <c r="AD90" s="3003"/>
      <c r="AE90" s="5507"/>
      <c r="AF90" s="5508"/>
      <c r="AG90" s="5509" t="s">
        <v>540</v>
      </c>
      <c r="AH90" s="5510"/>
      <c r="AI90" s="5511"/>
      <c r="AJ90" s="5512"/>
      <c r="AK90" s="5513"/>
      <c r="AL90" s="5514"/>
      <c r="AM90" s="5515"/>
      <c r="AN90" s="5516"/>
      <c r="AO90" s="5517"/>
      <c r="AP90" s="5518"/>
      <c r="AQ90" s="5519"/>
      <c r="AR90" s="5520"/>
      <c r="AS90" s="5521"/>
      <c r="AT90" s="5522"/>
      <c r="AU90" s="5523" t="str">
        <f>AX86&amp;"-"&amp;AZ86</f>
        <v>46023-46387.65528935185</v>
      </c>
      <c r="AV90" s="5524"/>
      <c r="AW90" s="5525" t="str">
        <f>AZ86&amp;"-"&amp;BB86</f>
        <v>46387.65528935185-</v>
      </c>
      <c r="AX90" s="5526"/>
      <c r="AY90" s="5527"/>
      <c r="AZ90" s="5528"/>
      <c r="BA90" s="5529"/>
      <c r="BB90" s="5530" t="str">
        <f>BE86&amp;"-"&amp;BG86</f>
        <v>-</v>
      </c>
      <c r="BC90" s="3486"/>
      <c r="BD90" s="4027"/>
      <c r="BE90" s="4470"/>
      <c r="BF90" s="4470" t="str">
        <f>IF(T90="","",T90)</f>
        <v/>
      </c>
      <c r="BG90" s="4470"/>
      <c r="BH90" s="4470"/>
      <c r="BI90" s="4518">
        <v>0</v>
      </c>
    </row>
    <row s="5236" customFormat="1" customHeight="1" ht="11.25">
      <c r="A91" s="3443"/>
      <c r="B91" s="3443"/>
      <c r="C91" s="3443"/>
      <c r="D91" s="3443"/>
      <c r="E91" s="3457" t="s">
        <v>109</v>
      </c>
      <c r="F91" s="3457"/>
      <c r="G91" s="3457"/>
      <c r="H91" s="3457"/>
      <c r="I91" s="3474"/>
      <c r="J91" s="4819"/>
      <c r="K91" s="3443"/>
      <c r="L91" s="3528"/>
      <c r="M91" s="3711"/>
      <c r="N91" s="3711"/>
      <c r="O91" s="3711"/>
      <c r="P91" s="5183"/>
      <c r="Q91" s="5183"/>
      <c r="R91" s="3469"/>
      <c r="S91" s="5531"/>
      <c r="T91" s="5532" t="s">
        <v>503</v>
      </c>
      <c r="U91" s="5533"/>
      <c r="V91" s="5534"/>
      <c r="W91" s="5535"/>
      <c r="X91" s="5536"/>
      <c r="Y91" s="5537"/>
      <c r="Z91" s="5538"/>
      <c r="AA91" s="5539"/>
      <c r="AB91" s="5540"/>
      <c r="AC91" s="5541"/>
      <c r="AD91" s="5542"/>
      <c r="AE91" s="5543"/>
      <c r="AF91" s="5544"/>
      <c r="AG91" s="5545"/>
      <c r="AH91" s="5546"/>
      <c r="AI91" s="5547"/>
      <c r="AJ91" s="5548"/>
      <c r="AK91" s="5549"/>
      <c r="AL91" s="5550"/>
      <c r="AM91" s="5551"/>
      <c r="AN91" s="5552"/>
      <c r="AO91" s="5553"/>
      <c r="AP91" s="5554"/>
      <c r="AQ91" s="5555"/>
      <c r="AR91" s="5556"/>
      <c r="AS91" s="5557"/>
      <c r="AT91" s="5558"/>
      <c r="AU91" s="5559"/>
      <c r="AV91" s="5560"/>
      <c r="AW91" s="5561"/>
      <c r="AX91" s="5562"/>
      <c r="AY91" s="5563"/>
      <c r="AZ91" s="5564"/>
      <c r="BA91" s="5565"/>
      <c r="BB91" s="5566"/>
      <c r="BC91" s="3490"/>
      <c r="BD91" s="4027"/>
      <c r="BE91" s="4470"/>
      <c r="BF91" s="4470" t="str">
        <f>IF(T91="","",T91)</f>
        <v>Добавить строку</v>
      </c>
      <c r="BG91" s="4470"/>
      <c r="BH91" s="4470"/>
      <c r="BI91" s="4518">
        <v>0</v>
      </c>
    </row>
    <row s="3935" customFormat="1" customHeight="1" ht="14.25">
      <c r="A92" s="3585"/>
      <c r="B92" s="3585"/>
      <c r="C92" s="3585"/>
      <c r="D92" s="3585"/>
      <c r="E92" s="3457" t="s">
        <v>109</v>
      </c>
      <c r="F92" s="3457"/>
      <c r="G92" s="3457"/>
      <c r="H92" s="3457"/>
      <c r="I92" s="4819"/>
      <c r="J92" s="3585"/>
      <c r="K92" s="3585"/>
      <c r="L92" s="4748"/>
      <c r="M92" s="3656"/>
      <c r="N92" s="3656"/>
      <c r="O92" s="3656"/>
      <c r="P92" s="5183"/>
      <c r="Q92" s="5183"/>
      <c r="R92" s="3469"/>
      <c r="S92" s="3652"/>
      <c r="T92" s="3653"/>
      <c r="U92" s="3654"/>
      <c r="V92" s="3654"/>
      <c r="W92" s="3654"/>
      <c r="X92" s="3654"/>
      <c r="Y92" s="3654"/>
      <c r="Z92" s="3654"/>
      <c r="AA92" s="3654"/>
      <c r="AB92" s="3654"/>
      <c r="AC92" s="3654"/>
      <c r="AD92" s="3654"/>
      <c r="AE92" s="3654"/>
      <c r="AF92" s="3654"/>
      <c r="AG92" s="3654"/>
      <c r="AH92" s="3654"/>
      <c r="AI92" s="3654"/>
      <c r="AJ92" s="3654"/>
      <c r="AK92" s="3654"/>
      <c r="AL92" s="3654"/>
      <c r="AM92" s="3654"/>
      <c r="AN92" s="3654"/>
      <c r="AO92" s="3654"/>
      <c r="AP92" s="3654"/>
      <c r="AQ92" s="3654"/>
      <c r="AR92" s="3654"/>
      <c r="AS92" s="3654"/>
      <c r="AT92" s="3654"/>
      <c r="AU92" s="3654"/>
      <c r="AV92" s="3654"/>
      <c r="AW92" s="3654"/>
      <c r="AX92" s="3654"/>
      <c r="AY92" s="3654"/>
      <c r="AZ92" s="3654"/>
      <c r="BA92" s="3654"/>
      <c r="BB92" s="3654"/>
      <c r="BC92" s="3655"/>
      <c r="BD92" s="4027"/>
      <c r="BE92" s="4470"/>
      <c r="BF92" s="4470" t="str">
        <f>IF(T92="","",T92)</f>
        <v/>
      </c>
      <c r="BG92" s="4470"/>
      <c r="BH92" s="4470"/>
      <c r="BI92" s="4027">
        <v>0</v>
      </c>
    </row>
    <row s="3935" customFormat="1" customHeight="1" ht="14.25">
      <c r="A93" s="3585"/>
      <c r="B93" s="3585"/>
      <c r="C93" s="3585"/>
      <c r="D93" s="3585"/>
      <c r="E93" s="3457" t="s">
        <v>109</v>
      </c>
      <c r="F93" s="3457"/>
      <c r="G93" s="3457"/>
      <c r="H93" s="3444"/>
      <c r="I93" s="3585"/>
      <c r="J93" s="3585"/>
      <c r="K93" s="3585"/>
      <c r="L93" s="4748"/>
      <c r="M93" s="3949"/>
      <c r="N93" s="3949"/>
      <c r="O93" s="4027"/>
      <c r="P93" s="5199"/>
      <c r="Q93" s="3588"/>
      <c r="R93" s="3737"/>
      <c r="S93" s="3652"/>
      <c r="T93" s="3653"/>
      <c r="U93" s="3654"/>
      <c r="V93" s="3654"/>
      <c r="W93" s="3654"/>
      <c r="X93" s="3654"/>
      <c r="Y93" s="3654"/>
      <c r="Z93" s="3654"/>
      <c r="AA93" s="3654"/>
      <c r="AB93" s="3654"/>
      <c r="AC93" s="3654"/>
      <c r="AD93" s="3654"/>
      <c r="AE93" s="3654"/>
      <c r="AF93" s="3654"/>
      <c r="AG93" s="3654"/>
      <c r="AH93" s="3654"/>
      <c r="AI93" s="3654"/>
      <c r="AJ93" s="3654"/>
      <c r="AK93" s="3654"/>
      <c r="AL93" s="3654"/>
      <c r="AM93" s="3654"/>
      <c r="AN93" s="3654"/>
      <c r="AO93" s="3654"/>
      <c r="AP93" s="3654"/>
      <c r="AQ93" s="3654"/>
      <c r="AR93" s="3654"/>
      <c r="AS93" s="3654"/>
      <c r="AT93" s="3654"/>
      <c r="AU93" s="3654"/>
      <c r="AV93" s="3654"/>
      <c r="AW93" s="3654"/>
      <c r="AX93" s="3654"/>
      <c r="AY93" s="3654"/>
      <c r="AZ93" s="3654"/>
      <c r="BA93" s="3654"/>
      <c r="BB93" s="3654"/>
      <c r="BC93" s="3655"/>
      <c r="BD93" s="4027"/>
      <c r="BE93" s="4470"/>
      <c r="BF93" s="4470" t="str">
        <f>IF(T93="","",T93)</f>
        <v/>
      </c>
      <c r="BG93" s="4470"/>
      <c r="BH93" s="4470"/>
      <c r="BI93" s="4027">
        <v>0</v>
      </c>
    </row>
    <row s="3935" customFormat="1" customHeight="1" ht="14.25">
      <c r="A94" s="3585"/>
      <c r="B94" s="3585"/>
      <c r="C94" s="3585"/>
      <c r="D94" s="3585"/>
      <c r="E94" s="3457" t="s">
        <v>109</v>
      </c>
      <c r="F94" s="3457"/>
      <c r="G94" s="3444"/>
      <c r="H94" s="3585"/>
      <c r="I94" s="3585"/>
      <c r="J94" s="3585"/>
      <c r="K94" s="3585"/>
      <c r="L94" s="4748"/>
      <c r="M94" s="3949"/>
      <c r="N94" s="3949"/>
      <c r="O94" s="4027"/>
      <c r="P94" s="5199"/>
      <c r="Q94" s="3588"/>
      <c r="R94" s="5199"/>
      <c r="S94" s="3505"/>
      <c r="T94" s="3508"/>
      <c r="U94" s="4277"/>
      <c r="V94" s="4277"/>
      <c r="W94" s="4277"/>
      <c r="X94" s="4277"/>
      <c r="Y94" s="4277"/>
      <c r="Z94" s="4277"/>
      <c r="AA94" s="4277"/>
      <c r="AB94" s="4277"/>
      <c r="AC94" s="4277"/>
      <c r="AD94" s="4277"/>
      <c r="AE94" s="4277"/>
      <c r="AF94" s="4277"/>
      <c r="AG94" s="4277"/>
      <c r="AH94" s="4277"/>
      <c r="AI94" s="4277"/>
      <c r="AJ94" s="4277"/>
      <c r="AK94" s="4277"/>
      <c r="AL94" s="4277"/>
      <c r="AM94" s="4277"/>
      <c r="AN94" s="4277"/>
      <c r="AO94" s="4277"/>
      <c r="AP94" s="4277"/>
      <c r="AQ94" s="4277"/>
      <c r="AR94" s="4277"/>
      <c r="AS94" s="4277"/>
      <c r="AT94" s="4277"/>
      <c r="AU94" s="4277"/>
      <c r="AV94" s="4277"/>
      <c r="AW94" s="4277"/>
      <c r="AX94" s="4277"/>
      <c r="AY94" s="4277"/>
      <c r="AZ94" s="4277"/>
      <c r="BA94" s="4277"/>
      <c r="BB94" s="4277"/>
      <c r="BC94" s="4277"/>
      <c r="BD94" s="4027"/>
      <c r="BE94" s="4470"/>
      <c r="BF94" s="4470" t="str">
        <f>IF(T94="","",T94)</f>
        <v/>
      </c>
      <c r="BG94" s="4470"/>
      <c r="BH94" s="4470"/>
      <c r="BI94" s="4027">
        <v>0</v>
      </c>
    </row>
    <row s="3935" customFormat="1" customHeight="1" ht="14.25">
      <c r="A95" s="3585"/>
      <c r="B95" s="3585"/>
      <c r="C95" s="3585"/>
      <c r="D95" s="3585"/>
      <c r="E95" s="3457" t="s">
        <v>109</v>
      </c>
      <c r="F95" s="3444"/>
      <c r="G95" s="3585"/>
      <c r="H95" s="3585"/>
      <c r="I95" s="3585"/>
      <c r="J95" s="3585"/>
      <c r="K95" s="3585"/>
      <c r="L95" s="4748"/>
      <c r="M95" s="3504"/>
      <c r="N95" s="3504"/>
      <c r="O95" s="4027"/>
      <c r="P95" s="5199"/>
      <c r="Q95" s="3588"/>
      <c r="R95" s="5199"/>
      <c r="S95" s="3505"/>
      <c r="T95" s="3508" t="s">
        <v>248</v>
      </c>
      <c r="U95" s="4277"/>
      <c r="V95" s="4277"/>
      <c r="W95" s="4277"/>
      <c r="X95" s="4277"/>
      <c r="Y95" s="4277"/>
      <c r="Z95" s="4277"/>
      <c r="AA95" s="4277"/>
      <c r="AB95" s="4277"/>
      <c r="AC95" s="4277"/>
      <c r="AD95" s="4277"/>
      <c r="AE95" s="4277"/>
      <c r="AF95" s="4277"/>
      <c r="AG95" s="4277"/>
      <c r="AH95" s="4277"/>
      <c r="AI95" s="4277"/>
      <c r="AJ95" s="4277"/>
      <c r="AK95" s="4277"/>
      <c r="AL95" s="4277"/>
      <c r="AM95" s="4277"/>
      <c r="AN95" s="4277"/>
      <c r="AO95" s="4277"/>
      <c r="AP95" s="4277"/>
      <c r="AQ95" s="4277"/>
      <c r="AR95" s="4277"/>
      <c r="AS95" s="4277"/>
      <c r="AT95" s="4277"/>
      <c r="AU95" s="4277"/>
      <c r="AV95" s="4277"/>
      <c r="AW95" s="4277"/>
      <c r="AX95" s="4277"/>
      <c r="AY95" s="4277"/>
      <c r="AZ95" s="4277"/>
      <c r="BA95" s="4277"/>
      <c r="BB95" s="4277"/>
      <c r="BC95" s="4277"/>
      <c r="BD95" s="4027"/>
      <c r="BE95" s="4470"/>
      <c r="BF95" s="4470" t="str">
        <f>IF(T95="","",T95)</f>
        <v>Добавить централизованную систему для дифференциации</v>
      </c>
      <c r="BG95" s="4470"/>
      <c r="BH95" s="4470"/>
      <c r="BI95" s="4027">
        <v>0</v>
      </c>
    </row>
    <row s="3935" customFormat="1" customHeight="1" ht="14.25">
      <c r="A96" s="3585"/>
      <c r="B96" s="3585"/>
      <c r="C96" s="3585"/>
      <c r="D96" s="3585"/>
      <c r="E96" s="3444" t="s">
        <v>109</v>
      </c>
      <c r="F96" s="3585"/>
      <c r="G96" s="3585"/>
      <c r="H96" s="3585"/>
      <c r="I96" s="3585"/>
      <c r="J96" s="3585"/>
      <c r="K96" s="3585"/>
      <c r="L96" s="4748"/>
      <c r="M96" s="3504"/>
      <c r="N96" s="3504"/>
      <c r="O96" s="4027"/>
      <c r="P96" s="5199"/>
      <c r="Q96" s="3588"/>
      <c r="R96" s="5199"/>
      <c r="S96" s="3505"/>
      <c r="T96" s="3508" t="s">
        <v>249</v>
      </c>
      <c r="U96" s="4277"/>
      <c r="V96" s="4277"/>
      <c r="W96" s="4277"/>
      <c r="X96" s="4277"/>
      <c r="Y96" s="4277"/>
      <c r="Z96" s="4277"/>
      <c r="AA96" s="4277"/>
      <c r="AB96" s="4277"/>
      <c r="AC96" s="4277"/>
      <c r="AD96" s="4277"/>
      <c r="AE96" s="4277"/>
      <c r="AF96" s="4277"/>
      <c r="AG96" s="4277"/>
      <c r="AH96" s="4277"/>
      <c r="AI96" s="4277"/>
      <c r="AJ96" s="4277"/>
      <c r="AK96" s="4277"/>
      <c r="AL96" s="4277"/>
      <c r="AM96" s="4277"/>
      <c r="AN96" s="4277"/>
      <c r="AO96" s="4277"/>
      <c r="AP96" s="4277"/>
      <c r="AQ96" s="4277"/>
      <c r="AR96" s="4277"/>
      <c r="AS96" s="4277"/>
      <c r="AT96" s="4277"/>
      <c r="AU96" s="4277"/>
      <c r="AV96" s="4277"/>
      <c r="AW96" s="4277"/>
      <c r="AX96" s="4277"/>
      <c r="AY96" s="4277"/>
      <c r="AZ96" s="4277"/>
      <c r="BA96" s="4277"/>
      <c r="BB96" s="4277"/>
      <c r="BC96" s="4277"/>
      <c r="BD96" s="4027"/>
      <c r="BE96" s="4470"/>
      <c r="BF96" s="4470" t="str">
        <f>IF(T96="","",T96)</f>
        <v>Добавить территорию для дифференциации</v>
      </c>
      <c r="BG96" s="4470"/>
      <c r="BH96" s="4470"/>
      <c r="BI96" s="4027">
        <v>0</v>
      </c>
    </row>
    <row s="5236" customFormat="1" customHeight="1" ht="21">
      <c r="A97" s="3443" t="s">
        <v>262</v>
      </c>
      <c r="B97" s="3443"/>
      <c r="C97" s="3443"/>
      <c r="D97" s="3443"/>
      <c r="E97" s="3444" t="s">
        <v>90</v>
      </c>
      <c r="F97" s="3443"/>
      <c r="G97" s="3443"/>
      <c r="H97" s="3443"/>
      <c r="I97" s="3443"/>
      <c r="J97" s="3443"/>
      <c r="K97" s="3443"/>
      <c r="L97" s="3528"/>
      <c r="M97" s="3518"/>
      <c r="N97" s="3518"/>
      <c r="O97" s="3518"/>
      <c r="P97" s="3711"/>
      <c r="Q97" s="4771"/>
      <c r="R97" s="3449"/>
      <c r="S97" s="5180" t="str">
        <f>INDEX(PT_DIFFERENTIATION_NUM_NTAR,MATCH(A97,PT_DIFFERENTIATION_NTAR_ID,0))</f>
        <v>4</v>
      </c>
      <c r="T97" s="4484" t="s">
        <v>122</v>
      </c>
      <c r="U97" s="3452"/>
      <c r="V97" s="3814"/>
      <c r="W97" s="3814"/>
      <c r="X97" s="3814"/>
      <c r="Y97" s="3814"/>
      <c r="Z97" s="3814"/>
      <c r="AA97" s="3814"/>
      <c r="AB97" s="3814"/>
      <c r="AC97" s="3455"/>
      <c r="AD97" s="3453" t="str">
        <f>INDEX(PT_DIFFERENTIATION_NTAR,MATCH(A97,PT_DIFFERENTIATION_NTAR_ID,0))</f>
        <v>Плата за подключение сетей водоснабжения, d 101-150 мм (открытый способ прокладки)</v>
      </c>
      <c r="AE97" s="3814"/>
      <c r="AF97" s="3814"/>
      <c r="AG97" s="3814"/>
      <c r="AH97" s="3814"/>
      <c r="AI97" s="3814"/>
      <c r="AJ97" s="3814"/>
      <c r="AK97" s="3814"/>
      <c r="AL97" s="3814"/>
      <c r="AM97" s="3814"/>
      <c r="AN97" s="3814"/>
      <c r="AO97" s="3814"/>
      <c r="AP97" s="3814"/>
      <c r="AQ97" s="3814"/>
      <c r="AR97" s="3814"/>
      <c r="AS97" s="3814"/>
      <c r="AT97" s="3814"/>
      <c r="AU97" s="3814"/>
      <c r="AV97" s="3814"/>
      <c r="AW97" s="3814"/>
      <c r="AX97" s="3814"/>
      <c r="AY97" s="3814"/>
      <c r="AZ97" s="3814"/>
      <c r="BA97" s="3814"/>
      <c r="BB97" s="3455"/>
      <c r="BC97"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97" s="4027"/>
      <c r="BE97" s="4470"/>
      <c r="BF97" s="4470" t="str">
        <f>IF(T97="","",T97)</f>
        <v>Наименование тарифа</v>
      </c>
      <c r="BG97" s="4470"/>
      <c r="BH97" s="4470"/>
      <c r="BI97" s="4518">
        <v>0</v>
      </c>
    </row>
    <row s="5236" customFormat="1" customHeight="1" ht="21">
      <c r="A98" s="3443"/>
      <c r="B98" s="3443" t="s">
        <v>263</v>
      </c>
      <c r="C98" s="3443"/>
      <c r="D98" s="3443"/>
      <c r="E98" s="3457" t="s">
        <v>89</v>
      </c>
      <c r="F98" s="3444">
        <v>1</v>
      </c>
      <c r="G98" s="3443"/>
      <c r="H98" s="3443"/>
      <c r="I98" s="3443"/>
      <c r="J98" s="3443"/>
      <c r="K98" s="3443"/>
      <c r="L98" s="3528"/>
      <c r="M98" s="3518"/>
      <c r="N98" s="3518"/>
      <c r="O98" s="3518"/>
      <c r="P98" s="4983"/>
      <c r="Q98" s="3713"/>
      <c r="R98" s="3460"/>
      <c r="S98" s="5180" t="str">
        <f>INDEX(PT_DIFFERENTIATION_NUM_TER,MATCH(B98,PT_DIFFERENTIATION_TER_ID,0))</f>
        <v>4.1</v>
      </c>
      <c r="T98" s="3611" t="s">
        <v>435</v>
      </c>
      <c r="U98" s="3452"/>
      <c r="V98" s="3814"/>
      <c r="W98" s="3814"/>
      <c r="X98" s="3814"/>
      <c r="Y98" s="3814"/>
      <c r="Z98" s="3814"/>
      <c r="AA98" s="3814"/>
      <c r="AB98" s="3814"/>
      <c r="AC98" s="3455"/>
      <c r="AD98" s="3453" t="str">
        <f>INDEX(PT_DIFFERENTIATION_TER,MATCH(B98,PT_DIFFERENTIATION_TER_ID,0))</f>
        <v>Территория 1</v>
      </c>
      <c r="AE98" s="3814"/>
      <c r="AF98" s="3814"/>
      <c r="AG98" s="3814"/>
      <c r="AH98" s="3814"/>
      <c r="AI98" s="3814"/>
      <c r="AJ98" s="3814"/>
      <c r="AK98" s="3814"/>
      <c r="AL98" s="3814"/>
      <c r="AM98" s="3814"/>
      <c r="AN98" s="3814"/>
      <c r="AO98" s="3814"/>
      <c r="AP98" s="3814"/>
      <c r="AQ98" s="3814"/>
      <c r="AR98" s="3814"/>
      <c r="AS98" s="3814"/>
      <c r="AT98" s="3814"/>
      <c r="AU98" s="3814"/>
      <c r="AV98" s="3814"/>
      <c r="AW98" s="3814"/>
      <c r="AX98" s="3814"/>
      <c r="AY98" s="3814"/>
      <c r="AZ98" s="3814"/>
      <c r="BA98" s="3814"/>
      <c r="BB98" s="3455"/>
      <c r="BC98" s="3456" t="s">
        <v>436</v>
      </c>
      <c r="BD98" s="4027"/>
      <c r="BE98" s="4470"/>
      <c r="BF98" s="4470" t="str">
        <f>IF(T98="","",T98)</f>
        <v>Территория действия тарифа</v>
      </c>
      <c r="BG98" s="4470"/>
      <c r="BH98" s="4470"/>
      <c r="BI98" s="4518">
        <v>0</v>
      </c>
    </row>
    <row s="5236" customFormat="1" customHeight="1" ht="42">
      <c r="A99" s="3443"/>
      <c r="B99" s="3443"/>
      <c r="C99" s="3443" t="s">
        <v>264</v>
      </c>
      <c r="D99" s="3443"/>
      <c r="E99" s="3457" t="s">
        <v>89</v>
      </c>
      <c r="F99" s="3457"/>
      <c r="G99" s="3444">
        <v>1</v>
      </c>
      <c r="H99" s="3443"/>
      <c r="I99" s="3443"/>
      <c r="J99" s="3443"/>
      <c r="K99" s="3443"/>
      <c r="L99" s="3528"/>
      <c r="M99" s="3518"/>
      <c r="N99" s="3518"/>
      <c r="O99" s="3518"/>
      <c r="P99" s="2869"/>
      <c r="Q99" s="3713"/>
      <c r="R99" s="3460"/>
      <c r="S99" s="5180" t="str">
        <f>INDEX(PT_DIFFERENTIATION_NUM_CS,MATCH(C99,PT_DIFFERENTIATION_CS_ID,0))</f>
        <v>4.1.1</v>
      </c>
      <c r="T99" s="3463" t="s">
        <v>516</v>
      </c>
      <c r="U99" s="3452"/>
      <c r="V99" s="3814"/>
      <c r="W99" s="3814"/>
      <c r="X99" s="3814"/>
      <c r="Y99" s="3814"/>
      <c r="Z99" s="3814"/>
      <c r="AA99" s="3814"/>
      <c r="AB99" s="3814"/>
      <c r="AC99" s="3455"/>
      <c r="AD99" s="3453" t="str">
        <f>INDEX(PT_DIFFERENTIATION_CS,MATCH(C99,PT_DIFFERENTIATION_CS_ID,0))</f>
        <v>без дифференциации</v>
      </c>
      <c r="AE99" s="3814"/>
      <c r="AF99" s="3814"/>
      <c r="AG99" s="3814"/>
      <c r="AH99" s="3814"/>
      <c r="AI99" s="3814"/>
      <c r="AJ99" s="3814"/>
      <c r="AK99" s="3814"/>
      <c r="AL99" s="3814"/>
      <c r="AM99" s="3814"/>
      <c r="AN99" s="3814"/>
      <c r="AO99" s="3814"/>
      <c r="AP99" s="3814"/>
      <c r="AQ99" s="3814"/>
      <c r="AR99" s="3814"/>
      <c r="AS99" s="3814"/>
      <c r="AT99" s="3814"/>
      <c r="AU99" s="3814"/>
      <c r="AV99" s="3814"/>
      <c r="AW99" s="3814"/>
      <c r="AX99" s="3814"/>
      <c r="AY99" s="3814"/>
      <c r="AZ99" s="3814"/>
      <c r="BA99" s="3814"/>
      <c r="BB99" s="3455"/>
      <c r="BC99" s="3456" t="s">
        <v>517</v>
      </c>
      <c r="BD99" s="4027"/>
      <c r="BE99" s="4470"/>
      <c r="BF99" s="4470" t="str">
        <f>IF(T99="","",T99)</f>
        <v>Наименование централизованной системы холодного водоснабжения</v>
      </c>
      <c r="BG99" s="4470"/>
      <c r="BH99" s="4470"/>
      <c r="BI99" s="4518">
        <v>0</v>
      </c>
    </row>
    <row s="3935" customFormat="1" customHeight="1" ht="14.25">
      <c r="A100" s="3585"/>
      <c r="B100" s="3585"/>
      <c r="C100" s="3585"/>
      <c r="D100" s="3585"/>
      <c r="E100" s="3457" t="s">
        <v>89</v>
      </c>
      <c r="F100" s="3457"/>
      <c r="G100" s="3457"/>
      <c r="H100" s="3444">
        <v>1</v>
      </c>
      <c r="I100" s="3585"/>
      <c r="J100" s="3585"/>
      <c r="K100" s="3585"/>
      <c r="L100" s="4748"/>
      <c r="M100" s="3949"/>
      <c r="N100" s="3949"/>
      <c r="O100" s="3949"/>
      <c r="P100" s="3843"/>
      <c r="Q100" s="3844"/>
      <c r="R100" s="3475"/>
      <c r="S100" s="4055"/>
      <c r="T100" s="3845"/>
      <c r="U100" s="3647"/>
      <c r="V100" s="3816"/>
      <c r="W100" s="3816"/>
      <c r="X100" s="3816"/>
      <c r="Y100" s="3816"/>
      <c r="Z100" s="3816"/>
      <c r="AA100" s="3816"/>
      <c r="AB100" s="3816"/>
      <c r="AC100" s="3650"/>
      <c r="AD100" s="3648"/>
      <c r="AE100" s="3816"/>
      <c r="AF100" s="3816"/>
      <c r="AG100" s="3816"/>
      <c r="AH100" s="3816"/>
      <c r="AI100" s="3816"/>
      <c r="AJ100" s="3816"/>
      <c r="AK100" s="3816"/>
      <c r="AL100" s="3816"/>
      <c r="AM100" s="3816"/>
      <c r="AN100" s="3816"/>
      <c r="AO100" s="3816"/>
      <c r="AP100" s="3816"/>
      <c r="AQ100" s="3816"/>
      <c r="AR100" s="3816"/>
      <c r="AS100" s="3816"/>
      <c r="AT100" s="3816"/>
      <c r="AU100" s="3816"/>
      <c r="AV100" s="3816"/>
      <c r="AW100" s="3816"/>
      <c r="AX100" s="3816"/>
      <c r="AY100" s="3816"/>
      <c r="AZ100" s="3816"/>
      <c r="BA100" s="3816"/>
      <c r="BB100" s="3650"/>
      <c r="BC100" s="3651" t="s">
        <v>440</v>
      </c>
      <c r="BD100" s="4027"/>
      <c r="BE100" s="4470"/>
      <c r="BF100" s="4470" t="str">
        <f>IF(T100="","",T100)</f>
        <v/>
      </c>
      <c r="BG100" s="4470"/>
      <c r="BH100" s="4470"/>
      <c r="BI100" s="4027">
        <v>0</v>
      </c>
    </row>
    <row s="3935" customFormat="1" customHeight="1" ht="14.25">
      <c r="A101" s="3585"/>
      <c r="B101" s="3585"/>
      <c r="C101" s="3585"/>
      <c r="D101" s="3585"/>
      <c r="E101" s="3457" t="s">
        <v>89</v>
      </c>
      <c r="F101" s="3457"/>
      <c r="G101" s="3457"/>
      <c r="H101" s="3457"/>
      <c r="I101" s="4819" t="str">
        <f>S100&amp;".1"</f>
        <v>.1</v>
      </c>
      <c r="J101" s="3585"/>
      <c r="K101" s="3585"/>
      <c r="L101" s="4748" t="s">
        <v>441</v>
      </c>
      <c r="M101" s="3656"/>
      <c r="N101" s="3656"/>
      <c r="O101" s="3656"/>
      <c r="P101" s="5183">
        <v>1</v>
      </c>
      <c r="Q101" s="5183"/>
      <c r="R101" s="3469"/>
      <c r="S101" s="4055"/>
      <c r="T101" s="3646"/>
      <c r="U101" s="3647"/>
      <c r="V101" s="3816"/>
      <c r="W101" s="3816"/>
      <c r="X101" s="3816"/>
      <c r="Y101" s="3816"/>
      <c r="Z101" s="3816"/>
      <c r="AA101" s="3816"/>
      <c r="AB101" s="3816"/>
      <c r="AC101" s="3650"/>
      <c r="AD101" s="3648"/>
      <c r="AE101" s="3816"/>
      <c r="AF101" s="3816"/>
      <c r="AG101" s="3816"/>
      <c r="AH101" s="3816"/>
      <c r="AI101" s="3816"/>
      <c r="AJ101" s="3816"/>
      <c r="AK101" s="3816"/>
      <c r="AL101" s="3816"/>
      <c r="AM101" s="3816"/>
      <c r="AN101" s="3816"/>
      <c r="AO101" s="3816"/>
      <c r="AP101" s="3816"/>
      <c r="AQ101" s="3816"/>
      <c r="AR101" s="3816"/>
      <c r="AS101" s="3816"/>
      <c r="AT101" s="3816"/>
      <c r="AU101" s="3816"/>
      <c r="AV101" s="3816"/>
      <c r="AW101" s="3816"/>
      <c r="AX101" s="3816"/>
      <c r="AY101" s="3816"/>
      <c r="AZ101" s="3816"/>
      <c r="BA101" s="3816"/>
      <c r="BB101" s="3650"/>
      <c r="BC101" s="3651"/>
      <c r="BD101" s="4027"/>
      <c r="BE101" s="4470"/>
      <c r="BF101" s="4470" t="str">
        <f>IF(T101="","",T101)</f>
        <v/>
      </c>
      <c r="BG101" s="4470"/>
      <c r="BH101" s="4470"/>
      <c r="BI101" s="4027">
        <v>0</v>
      </c>
    </row>
    <row s="3935" customFormat="1" customHeight="1" ht="14.25">
      <c r="A102" s="3585"/>
      <c r="B102" s="3585"/>
      <c r="C102" s="3585"/>
      <c r="D102" s="3585"/>
      <c r="E102" s="3457" t="s">
        <v>89</v>
      </c>
      <c r="F102" s="3457"/>
      <c r="G102" s="3457"/>
      <c r="H102" s="3457"/>
      <c r="I102" s="3474"/>
      <c r="J102" s="4819" t="str">
        <f>S100&amp;".1"</f>
        <v>.1</v>
      </c>
      <c r="K102" s="3585"/>
      <c r="L102" s="4748"/>
      <c r="M102" s="3656"/>
      <c r="N102" s="3656"/>
      <c r="O102" s="3656"/>
      <c r="P102" s="5183"/>
      <c r="Q102" s="5183">
        <v>1</v>
      </c>
      <c r="R102" s="3475"/>
      <c r="S102" s="4055"/>
      <c r="T102" s="3714"/>
      <c r="U102" s="3647"/>
      <c r="V102" s="3816"/>
      <c r="W102" s="3816"/>
      <c r="X102" s="3816"/>
      <c r="Y102" s="3816"/>
      <c r="Z102" s="3816"/>
      <c r="AA102" s="3816"/>
      <c r="AB102" s="3816"/>
      <c r="AC102" s="3650"/>
      <c r="AD102" s="3648"/>
      <c r="AE102" s="3816"/>
      <c r="AF102" s="3816"/>
      <c r="AG102" s="3816"/>
      <c r="AH102" s="3816"/>
      <c r="AI102" s="3816"/>
      <c r="AJ102" s="3816"/>
      <c r="AK102" s="3816"/>
      <c r="AL102" s="3816"/>
      <c r="AM102" s="3816"/>
      <c r="AN102" s="3816"/>
      <c r="AO102" s="3816"/>
      <c r="AP102" s="3816"/>
      <c r="AQ102" s="3816"/>
      <c r="AR102" s="3816"/>
      <c r="AS102" s="3816"/>
      <c r="AT102" s="3816"/>
      <c r="AU102" s="3816"/>
      <c r="AV102" s="3816"/>
      <c r="AW102" s="3816"/>
      <c r="AX102" s="3816"/>
      <c r="AY102" s="3816"/>
      <c r="AZ102" s="3816"/>
      <c r="BA102" s="3816"/>
      <c r="BB102" s="3650"/>
      <c r="BC102" s="3651"/>
      <c r="BD102" s="4027"/>
      <c r="BE102" s="4470"/>
      <c r="BF102" s="4470" t="str">
        <f>IF(T102="","",T102)</f>
        <v/>
      </c>
      <c r="BG102" s="4470"/>
      <c r="BH102" s="4470"/>
      <c r="BI102" s="4027">
        <v>0</v>
      </c>
    </row>
    <row s="5236" customFormat="1" customHeight="1" ht="11.25">
      <c r="A103" s="3443"/>
      <c r="B103" s="3443"/>
      <c r="C103" s="3443"/>
      <c r="D103" s="3443"/>
      <c r="E103" s="3457" t="s">
        <v>89</v>
      </c>
      <c r="F103" s="3457"/>
      <c r="G103" s="3457"/>
      <c r="H103" s="3457"/>
      <c r="I103" s="3474"/>
      <c r="J103" s="3474"/>
      <c r="K103" s="4819" t="str">
        <f>S99&amp;".1"</f>
        <v>4.1.1.1</v>
      </c>
      <c r="L103" s="3528"/>
      <c r="M103" s="3711"/>
      <c r="N103" s="3711"/>
      <c r="O103" s="3711"/>
      <c r="P103" s="5183"/>
      <c r="Q103" s="5183"/>
      <c r="R103" s="3818">
        <v>1</v>
      </c>
      <c r="S103" s="3837" t="str">
        <f>$K103</f>
        <v>4.1.1.1</v>
      </c>
      <c r="T103" s="3847" t="s">
        <v>558</v>
      </c>
      <c r="U103" s="3452"/>
      <c r="V103" s="3900"/>
      <c r="W103" s="3480"/>
      <c r="X103" s="3900"/>
      <c r="Y103" s="3480"/>
      <c r="Z103" s="5184"/>
      <c r="AA103" s="4254" t="s">
        <v>65</v>
      </c>
      <c r="AB103" s="5184"/>
      <c r="AC103" s="4254" t="s">
        <v>65</v>
      </c>
      <c r="AD103" s="3194" t="s">
        <v>19</v>
      </c>
      <c r="AE103" s="3718"/>
      <c r="AF103" s="4666">
        <v>1</v>
      </c>
      <c r="AG103" s="5285" t="s">
        <v>28</v>
      </c>
      <c r="AH103" s="4254" t="s">
        <v>65</v>
      </c>
      <c r="AI103" s="3718"/>
      <c r="AJ103" s="4666">
        <v>1</v>
      </c>
      <c r="AK103" s="3719" t="s">
        <v>559</v>
      </c>
      <c r="AL103" s="4254" t="s">
        <v>19</v>
      </c>
      <c r="AM103" s="4106"/>
      <c r="AN103" s="4666">
        <v>1</v>
      </c>
      <c r="AO103" s="5286" t="s">
        <v>28</v>
      </c>
      <c r="AP103" s="3850" t="s">
        <v>65</v>
      </c>
      <c r="AQ103" s="3720"/>
      <c r="AR103" s="4666">
        <v>1</v>
      </c>
      <c r="AS103" s="5022" t="s">
        <v>553</v>
      </c>
      <c r="AT103" s="3900">
        <v>18174</v>
      </c>
      <c r="AU103" s="3480">
        <v>15145</v>
      </c>
      <c r="AV103" s="3900">
        <v>37.26</v>
      </c>
      <c r="AW103" s="3480">
        <v>31.05</v>
      </c>
      <c r="AX103" s="5184">
        <v>46023</v>
      </c>
      <c r="AY103" s="4254" t="s">
        <v>65</v>
      </c>
      <c r="AZ103" s="5184">
        <v>46387.65528935185</v>
      </c>
      <c r="BA103" s="4254" t="s">
        <v>65</v>
      </c>
      <c r="BB103" s="3581"/>
      <c r="BC103" s="3482" t="s">
        <v>536</v>
      </c>
      <c r="BD103" s="4027"/>
      <c r="BE103" s="4470"/>
      <c r="BF103" s="4470" t="str">
        <f>IF(T103="","",T103)</f>
        <v>d 101-150 мм (открытый способ прокладки)</v>
      </c>
      <c r="BG103" s="4470"/>
      <c r="BH103" s="4470"/>
      <c r="BI103" s="4518">
        <v>0</v>
      </c>
    </row>
    <row s="5236" customFormat="1" customHeight="1" ht="11.25">
      <c r="A104" s="3443"/>
      <c r="B104" s="3443"/>
      <c r="C104" s="3443"/>
      <c r="D104" s="3443"/>
      <c r="E104" s="3457" t="s">
        <v>89</v>
      </c>
      <c r="F104" s="3457"/>
      <c r="G104" s="3457"/>
      <c r="H104" s="3457"/>
      <c r="I104" s="3474"/>
      <c r="J104" s="3474"/>
      <c r="K104" s="4819"/>
      <c r="L104" s="3528"/>
      <c r="M104" s="3711"/>
      <c r="N104" s="3711"/>
      <c r="O104" s="3711"/>
      <c r="P104" s="5183"/>
      <c r="Q104" s="5183"/>
      <c r="R104" s="3818"/>
      <c r="S104" s="3725"/>
      <c r="T104" s="3853"/>
      <c r="U104" s="3452"/>
      <c r="V104" s="5567"/>
      <c r="W104" s="5568"/>
      <c r="X104" s="5569"/>
      <c r="Y104" s="5570"/>
      <c r="Z104" s="5571"/>
      <c r="AA104" s="5572"/>
      <c r="AB104" s="5573"/>
      <c r="AC104" s="5574"/>
      <c r="AD104" s="5052"/>
      <c r="AE104" s="3718"/>
      <c r="AF104" s="4666"/>
      <c r="AG104" s="5285" t="s">
        <v>28</v>
      </c>
      <c r="AH104" s="4254"/>
      <c r="AI104" s="3718"/>
      <c r="AJ104" s="4666"/>
      <c r="AK104" s="3719"/>
      <c r="AL104" s="4254"/>
      <c r="AM104" s="3640"/>
      <c r="AN104" s="4666"/>
      <c r="AO104" s="5286" t="s">
        <v>28</v>
      </c>
      <c r="AP104" s="3854"/>
      <c r="AQ104" s="5575"/>
      <c r="AR104" s="5576"/>
      <c r="AS104" s="5577" t="s">
        <v>537</v>
      </c>
      <c r="AT104" s="5578"/>
      <c r="AU104" s="5579"/>
      <c r="AV104" s="5580"/>
      <c r="AW104" s="5581"/>
      <c r="AX104" s="5582"/>
      <c r="AY104" s="5583"/>
      <c r="AZ104" s="5584"/>
      <c r="BA104" s="5585"/>
      <c r="BB104" s="5586"/>
      <c r="BC104" s="3486"/>
      <c r="BD104" s="4027"/>
      <c r="BE104" s="4470"/>
      <c r="BF104" s="4470"/>
      <c r="BG104" s="4470"/>
      <c r="BH104" s="4470"/>
      <c r="BI104" s="4518">
        <v>0</v>
      </c>
    </row>
    <row s="5236" customFormat="1" customHeight="1" ht="11.25">
      <c r="A105" s="3443"/>
      <c r="B105" s="3443"/>
      <c r="C105" s="3443"/>
      <c r="D105" s="3443"/>
      <c r="E105" s="3457" t="s">
        <v>89</v>
      </c>
      <c r="F105" s="3457"/>
      <c r="G105" s="3457"/>
      <c r="H105" s="3457"/>
      <c r="I105" s="3474"/>
      <c r="J105" s="3474"/>
      <c r="K105" s="4819"/>
      <c r="L105" s="3528"/>
      <c r="M105" s="3711"/>
      <c r="N105" s="3711"/>
      <c r="O105" s="3711"/>
      <c r="P105" s="5183"/>
      <c r="Q105" s="5183"/>
      <c r="R105" s="3818"/>
      <c r="S105" s="3725"/>
      <c r="T105" s="3853"/>
      <c r="U105" s="3452"/>
      <c r="V105" s="5587"/>
      <c r="W105" s="5588"/>
      <c r="X105" s="5589"/>
      <c r="Y105" s="5590"/>
      <c r="Z105" s="5591"/>
      <c r="AA105" s="5592"/>
      <c r="AB105" s="5593"/>
      <c r="AC105" s="5594"/>
      <c r="AD105" s="5052"/>
      <c r="AE105" s="3718"/>
      <c r="AF105" s="4666"/>
      <c r="AG105" s="5285" t="s">
        <v>28</v>
      </c>
      <c r="AH105" s="4254"/>
      <c r="AI105" s="3718"/>
      <c r="AJ105" s="4666"/>
      <c r="AK105" s="3719"/>
      <c r="AL105" s="4254"/>
      <c r="AM105" s="5595"/>
      <c r="AN105" s="5596"/>
      <c r="AO105" s="5597" t="s">
        <v>538</v>
      </c>
      <c r="AP105" s="5598"/>
      <c r="AQ105" s="5599"/>
      <c r="AR105" s="5600"/>
      <c r="AS105" s="5601"/>
      <c r="AT105" s="5602"/>
      <c r="AU105" s="5603"/>
      <c r="AV105" s="5604"/>
      <c r="AW105" s="5605"/>
      <c r="AX105" s="5606"/>
      <c r="AY105" s="5607"/>
      <c r="AZ105" s="5608"/>
      <c r="BA105" s="5609"/>
      <c r="BB105" s="5610"/>
      <c r="BC105" s="3486"/>
      <c r="BD105" s="4027"/>
      <c r="BE105" s="4470"/>
      <c r="BF105" s="4470"/>
      <c r="BG105" s="4470"/>
      <c r="BH105" s="4470"/>
      <c r="BI105" s="4518">
        <v>0</v>
      </c>
    </row>
    <row s="5236" customFormat="1" customHeight="1" ht="11.25">
      <c r="A106" s="3443"/>
      <c r="B106" s="3443"/>
      <c r="C106" s="3443"/>
      <c r="D106" s="3443"/>
      <c r="E106" s="3457" t="s">
        <v>89</v>
      </c>
      <c r="F106" s="3457"/>
      <c r="G106" s="3457"/>
      <c r="H106" s="3457"/>
      <c r="I106" s="3474"/>
      <c r="J106" s="3474"/>
      <c r="K106" s="4819"/>
      <c r="L106" s="3528"/>
      <c r="M106" s="3711"/>
      <c r="N106" s="3711"/>
      <c r="O106" s="3711"/>
      <c r="P106" s="5183"/>
      <c r="Q106" s="5183"/>
      <c r="R106" s="3818"/>
      <c r="S106" s="3725"/>
      <c r="T106" s="3853"/>
      <c r="U106" s="3452"/>
      <c r="V106" s="5611"/>
      <c r="W106" s="5612"/>
      <c r="X106" s="5613"/>
      <c r="Y106" s="5614"/>
      <c r="Z106" s="5615"/>
      <c r="AA106" s="5616"/>
      <c r="AB106" s="5617"/>
      <c r="AC106" s="5618"/>
      <c r="AD106" s="5052"/>
      <c r="AE106" s="3718"/>
      <c r="AF106" s="4666"/>
      <c r="AG106" s="5285" t="s">
        <v>28</v>
      </c>
      <c r="AH106" s="4254"/>
      <c r="AI106" s="5619"/>
      <c r="AJ106" s="5620"/>
      <c r="AK106" s="5621" t="s">
        <v>539</v>
      </c>
      <c r="AL106" s="5622"/>
      <c r="AM106" s="5623"/>
      <c r="AN106" s="5624"/>
      <c r="AO106" s="5625"/>
      <c r="AP106" s="5626"/>
      <c r="AQ106" s="5627"/>
      <c r="AR106" s="5628"/>
      <c r="AS106" s="5629"/>
      <c r="AT106" s="5630"/>
      <c r="AU106" s="5631"/>
      <c r="AV106" s="5632"/>
      <c r="AW106" s="5633"/>
      <c r="AX106" s="5634"/>
      <c r="AY106" s="5635"/>
      <c r="AZ106" s="5636"/>
      <c r="BA106" s="5637"/>
      <c r="BB106" s="5638"/>
      <c r="BC106" s="3486"/>
      <c r="BD106" s="4027"/>
      <c r="BE106" s="4470"/>
      <c r="BF106" s="4470"/>
      <c r="BG106" s="4470"/>
      <c r="BH106" s="4470"/>
      <c r="BI106" s="4518">
        <v>0</v>
      </c>
    </row>
    <row s="5236" customFormat="1" customHeight="1" ht="11.25">
      <c r="A107" s="3443"/>
      <c r="B107" s="3443"/>
      <c r="C107" s="3443"/>
      <c r="D107" s="3443"/>
      <c r="E107" s="3457" t="s">
        <v>89</v>
      </c>
      <c r="F107" s="3457"/>
      <c r="G107" s="3457"/>
      <c r="H107" s="3457"/>
      <c r="I107" s="3474"/>
      <c r="J107" s="3474"/>
      <c r="K107" s="4819"/>
      <c r="L107" s="3528"/>
      <c r="M107" s="3711"/>
      <c r="N107" s="3711"/>
      <c r="O107" s="3711"/>
      <c r="P107" s="5183"/>
      <c r="Q107" s="5183"/>
      <c r="R107" s="3818"/>
      <c r="S107" s="3732"/>
      <c r="T107" s="3856"/>
      <c r="U107" s="3452"/>
      <c r="V107" s="5639"/>
      <c r="W107" s="5640" t="str">
        <f>Z103&amp;"-"&amp;AB103</f>
        <v>-</v>
      </c>
      <c r="X107" s="5641"/>
      <c r="Y107" s="5642" t="str">
        <f>AB103&amp;"-"&amp;AD103</f>
        <v>-нет</v>
      </c>
      <c r="Z107" s="5643"/>
      <c r="AA107" s="5644"/>
      <c r="AB107" s="5645"/>
      <c r="AC107" s="5646"/>
      <c r="AD107" s="3003"/>
      <c r="AE107" s="5647"/>
      <c r="AF107" s="5648"/>
      <c r="AG107" s="5649" t="s">
        <v>540</v>
      </c>
      <c r="AH107" s="5650"/>
      <c r="AI107" s="5651"/>
      <c r="AJ107" s="5652"/>
      <c r="AK107" s="5653"/>
      <c r="AL107" s="5654"/>
      <c r="AM107" s="5655"/>
      <c r="AN107" s="5656"/>
      <c r="AO107" s="5657"/>
      <c r="AP107" s="5658"/>
      <c r="AQ107" s="5659"/>
      <c r="AR107" s="5660"/>
      <c r="AS107" s="5661"/>
      <c r="AT107" s="5662"/>
      <c r="AU107" s="5663" t="str">
        <f>AX103&amp;"-"&amp;AZ103</f>
        <v>46023-46387.65528935185</v>
      </c>
      <c r="AV107" s="5664"/>
      <c r="AW107" s="5665" t="str">
        <f>AZ103&amp;"-"&amp;BB103</f>
        <v>46387.65528935185-</v>
      </c>
      <c r="AX107" s="5666"/>
      <c r="AY107" s="5667"/>
      <c r="AZ107" s="5668"/>
      <c r="BA107" s="5669"/>
      <c r="BB107" s="5670" t="str">
        <f>BE103&amp;"-"&amp;BG103</f>
        <v>-</v>
      </c>
      <c r="BC107" s="3486"/>
      <c r="BD107" s="4027"/>
      <c r="BE107" s="4470"/>
      <c r="BF107" s="4470" t="str">
        <f>IF(T107="","",T107)</f>
        <v/>
      </c>
      <c r="BG107" s="4470"/>
      <c r="BH107" s="4470"/>
      <c r="BI107" s="4518">
        <v>0</v>
      </c>
    </row>
    <row s="5236" customFormat="1" customHeight="1" ht="11.25">
      <c r="A108" s="3443"/>
      <c r="B108" s="3443"/>
      <c r="C108" s="3443"/>
      <c r="D108" s="3443"/>
      <c r="E108" s="3457" t="s">
        <v>89</v>
      </c>
      <c r="F108" s="3457"/>
      <c r="G108" s="3457"/>
      <c r="H108" s="3457"/>
      <c r="I108" s="3474"/>
      <c r="J108" s="4819"/>
      <c r="K108" s="3443"/>
      <c r="L108" s="3528"/>
      <c r="M108" s="3711"/>
      <c r="N108" s="3711"/>
      <c r="O108" s="3711"/>
      <c r="P108" s="5183"/>
      <c r="Q108" s="5183"/>
      <c r="R108" s="3469"/>
      <c r="S108" s="5671"/>
      <c r="T108" s="5672" t="s">
        <v>503</v>
      </c>
      <c r="U108" s="5673"/>
      <c r="V108" s="5674"/>
      <c r="W108" s="5675"/>
      <c r="X108" s="5676"/>
      <c r="Y108" s="5677"/>
      <c r="Z108" s="5678"/>
      <c r="AA108" s="5679"/>
      <c r="AB108" s="5680"/>
      <c r="AC108" s="5681"/>
      <c r="AD108" s="5682"/>
      <c r="AE108" s="5683"/>
      <c r="AF108" s="5684"/>
      <c r="AG108" s="5685"/>
      <c r="AH108" s="5686"/>
      <c r="AI108" s="5687"/>
      <c r="AJ108" s="5688"/>
      <c r="AK108" s="5689"/>
      <c r="AL108" s="5690"/>
      <c r="AM108" s="5691"/>
      <c r="AN108" s="5692"/>
      <c r="AO108" s="5693"/>
      <c r="AP108" s="5694"/>
      <c r="AQ108" s="5695"/>
      <c r="AR108" s="5696"/>
      <c r="AS108" s="5697"/>
      <c r="AT108" s="5698"/>
      <c r="AU108" s="5699"/>
      <c r="AV108" s="5700"/>
      <c r="AW108" s="5701"/>
      <c r="AX108" s="5702"/>
      <c r="AY108" s="5703"/>
      <c r="AZ108" s="5704"/>
      <c r="BA108" s="5705"/>
      <c r="BB108" s="5706"/>
      <c r="BC108" s="3490"/>
      <c r="BD108" s="4027"/>
      <c r="BE108" s="4470"/>
      <c r="BF108" s="4470" t="str">
        <f>IF(T108="","",T108)</f>
        <v>Добавить строку</v>
      </c>
      <c r="BG108" s="4470"/>
      <c r="BH108" s="4470"/>
      <c r="BI108" s="4518">
        <v>0</v>
      </c>
    </row>
    <row s="3935" customFormat="1" customHeight="1" ht="14.25">
      <c r="A109" s="3585"/>
      <c r="B109" s="3585"/>
      <c r="C109" s="3585"/>
      <c r="D109" s="3585"/>
      <c r="E109" s="3457" t="s">
        <v>89</v>
      </c>
      <c r="F109" s="3457"/>
      <c r="G109" s="3457"/>
      <c r="H109" s="3457"/>
      <c r="I109" s="4819"/>
      <c r="J109" s="3585"/>
      <c r="K109" s="3585"/>
      <c r="L109" s="4748"/>
      <c r="M109" s="3656"/>
      <c r="N109" s="3656"/>
      <c r="O109" s="3656"/>
      <c r="P109" s="5183"/>
      <c r="Q109" s="5183"/>
      <c r="R109" s="3469"/>
      <c r="S109" s="3652"/>
      <c r="T109" s="3653"/>
      <c r="U109" s="3654"/>
      <c r="V109" s="3654"/>
      <c r="W109" s="3654"/>
      <c r="X109" s="3654"/>
      <c r="Y109" s="3654"/>
      <c r="Z109" s="3654"/>
      <c r="AA109" s="3654"/>
      <c r="AB109" s="3654"/>
      <c r="AC109" s="3654"/>
      <c r="AD109" s="3654"/>
      <c r="AE109" s="3654"/>
      <c r="AF109" s="3654"/>
      <c r="AG109" s="3654"/>
      <c r="AH109" s="3654"/>
      <c r="AI109" s="3654"/>
      <c r="AJ109" s="3654"/>
      <c r="AK109" s="3654"/>
      <c r="AL109" s="3654"/>
      <c r="AM109" s="3654"/>
      <c r="AN109" s="3654"/>
      <c r="AO109" s="3654"/>
      <c r="AP109" s="3654"/>
      <c r="AQ109" s="3654"/>
      <c r="AR109" s="3654"/>
      <c r="AS109" s="3654"/>
      <c r="AT109" s="3654"/>
      <c r="AU109" s="3654"/>
      <c r="AV109" s="3654"/>
      <c r="AW109" s="3654"/>
      <c r="AX109" s="3654"/>
      <c r="AY109" s="3654"/>
      <c r="AZ109" s="3654"/>
      <c r="BA109" s="3654"/>
      <c r="BB109" s="3654"/>
      <c r="BC109" s="3655"/>
      <c r="BD109" s="4027"/>
      <c r="BE109" s="4470"/>
      <c r="BF109" s="4470" t="str">
        <f>IF(T109="","",T109)</f>
        <v/>
      </c>
      <c r="BG109" s="4470"/>
      <c r="BH109" s="4470"/>
      <c r="BI109" s="4027">
        <v>0</v>
      </c>
    </row>
    <row s="3935" customFormat="1" customHeight="1" ht="14.25">
      <c r="A110" s="3585"/>
      <c r="B110" s="3585"/>
      <c r="C110" s="3585"/>
      <c r="D110" s="3585"/>
      <c r="E110" s="3457" t="s">
        <v>89</v>
      </c>
      <c r="F110" s="3457"/>
      <c r="G110" s="3457"/>
      <c r="H110" s="3444"/>
      <c r="I110" s="3585"/>
      <c r="J110" s="3585"/>
      <c r="K110" s="3585"/>
      <c r="L110" s="4748"/>
      <c r="M110" s="3949"/>
      <c r="N110" s="3949"/>
      <c r="O110" s="4027"/>
      <c r="P110" s="5199"/>
      <c r="Q110" s="3588"/>
      <c r="R110" s="3737"/>
      <c r="S110" s="3652"/>
      <c r="T110" s="3653"/>
      <c r="U110" s="3654"/>
      <c r="V110" s="3654"/>
      <c r="W110" s="3654"/>
      <c r="X110" s="3654"/>
      <c r="Y110" s="3654"/>
      <c r="Z110" s="3654"/>
      <c r="AA110" s="3654"/>
      <c r="AB110" s="3654"/>
      <c r="AC110" s="3654"/>
      <c r="AD110" s="3654"/>
      <c r="AE110" s="3654"/>
      <c r="AF110" s="3654"/>
      <c r="AG110" s="3654"/>
      <c r="AH110" s="3654"/>
      <c r="AI110" s="3654"/>
      <c r="AJ110" s="3654"/>
      <c r="AK110" s="3654"/>
      <c r="AL110" s="3654"/>
      <c r="AM110" s="3654"/>
      <c r="AN110" s="3654"/>
      <c r="AO110" s="3654"/>
      <c r="AP110" s="3654"/>
      <c r="AQ110" s="3654"/>
      <c r="AR110" s="3654"/>
      <c r="AS110" s="3654"/>
      <c r="AT110" s="3654"/>
      <c r="AU110" s="3654"/>
      <c r="AV110" s="3654"/>
      <c r="AW110" s="3654"/>
      <c r="AX110" s="3654"/>
      <c r="AY110" s="3654"/>
      <c r="AZ110" s="3654"/>
      <c r="BA110" s="3654"/>
      <c r="BB110" s="3654"/>
      <c r="BC110" s="3655"/>
      <c r="BD110" s="4027"/>
      <c r="BE110" s="4470"/>
      <c r="BF110" s="4470" t="str">
        <f>IF(T110="","",T110)</f>
        <v/>
      </c>
      <c r="BG110" s="4470"/>
      <c r="BH110" s="4470"/>
      <c r="BI110" s="4027">
        <v>0</v>
      </c>
    </row>
    <row s="3935" customFormat="1" customHeight="1" ht="14.25">
      <c r="A111" s="3585"/>
      <c r="B111" s="3585"/>
      <c r="C111" s="3585"/>
      <c r="D111" s="3585"/>
      <c r="E111" s="3457" t="s">
        <v>89</v>
      </c>
      <c r="F111" s="3457"/>
      <c r="G111" s="3444"/>
      <c r="H111" s="3585"/>
      <c r="I111" s="3585"/>
      <c r="J111" s="3585"/>
      <c r="K111" s="3585"/>
      <c r="L111" s="4748"/>
      <c r="M111" s="3949"/>
      <c r="N111" s="3949"/>
      <c r="O111" s="4027"/>
      <c r="P111" s="5199"/>
      <c r="Q111" s="3588"/>
      <c r="R111" s="5199"/>
      <c r="S111" s="3505"/>
      <c r="T111" s="3508"/>
      <c r="U111" s="4277"/>
      <c r="V111" s="4277"/>
      <c r="W111" s="4277"/>
      <c r="X111" s="4277"/>
      <c r="Y111" s="4277"/>
      <c r="Z111" s="4277"/>
      <c r="AA111" s="4277"/>
      <c r="AB111" s="4277"/>
      <c r="AC111" s="4277"/>
      <c r="AD111" s="4277"/>
      <c r="AE111" s="4277"/>
      <c r="AF111" s="4277"/>
      <c r="AG111" s="4277"/>
      <c r="AH111" s="4277"/>
      <c r="AI111" s="4277"/>
      <c r="AJ111" s="4277"/>
      <c r="AK111" s="4277"/>
      <c r="AL111" s="4277"/>
      <c r="AM111" s="4277"/>
      <c r="AN111" s="4277"/>
      <c r="AO111" s="4277"/>
      <c r="AP111" s="4277"/>
      <c r="AQ111" s="4277"/>
      <c r="AR111" s="4277"/>
      <c r="AS111" s="4277"/>
      <c r="AT111" s="4277"/>
      <c r="AU111" s="4277"/>
      <c r="AV111" s="4277"/>
      <c r="AW111" s="4277"/>
      <c r="AX111" s="4277"/>
      <c r="AY111" s="4277"/>
      <c r="AZ111" s="4277"/>
      <c r="BA111" s="4277"/>
      <c r="BB111" s="4277"/>
      <c r="BC111" s="4277"/>
      <c r="BD111" s="4027"/>
      <c r="BE111" s="4470"/>
      <c r="BF111" s="4470" t="str">
        <f>IF(T111="","",T111)</f>
        <v/>
      </c>
      <c r="BG111" s="4470"/>
      <c r="BH111" s="4470"/>
      <c r="BI111" s="4027">
        <v>0</v>
      </c>
    </row>
    <row s="3935" customFormat="1" customHeight="1" ht="14.25">
      <c r="A112" s="3585"/>
      <c r="B112" s="3585"/>
      <c r="C112" s="3585"/>
      <c r="D112" s="3585"/>
      <c r="E112" s="3457" t="s">
        <v>89</v>
      </c>
      <c r="F112" s="3444"/>
      <c r="G112" s="3585"/>
      <c r="H112" s="3585"/>
      <c r="I112" s="3585"/>
      <c r="J112" s="3585"/>
      <c r="K112" s="3585"/>
      <c r="L112" s="4748"/>
      <c r="M112" s="3504"/>
      <c r="N112" s="3504"/>
      <c r="O112" s="4027"/>
      <c r="P112" s="5199"/>
      <c r="Q112" s="3588"/>
      <c r="R112" s="5199"/>
      <c r="S112" s="3505"/>
      <c r="T112" s="3508" t="s">
        <v>248</v>
      </c>
      <c r="U112" s="4277"/>
      <c r="V112" s="4277"/>
      <c r="W112" s="4277"/>
      <c r="X112" s="4277"/>
      <c r="Y112" s="4277"/>
      <c r="Z112" s="4277"/>
      <c r="AA112" s="4277"/>
      <c r="AB112" s="4277"/>
      <c r="AC112" s="4277"/>
      <c r="AD112" s="4277"/>
      <c r="AE112" s="4277"/>
      <c r="AF112" s="4277"/>
      <c r="AG112" s="4277"/>
      <c r="AH112" s="4277"/>
      <c r="AI112" s="4277"/>
      <c r="AJ112" s="4277"/>
      <c r="AK112" s="4277"/>
      <c r="AL112" s="4277"/>
      <c r="AM112" s="4277"/>
      <c r="AN112" s="4277"/>
      <c r="AO112" s="4277"/>
      <c r="AP112" s="4277"/>
      <c r="AQ112" s="4277"/>
      <c r="AR112" s="4277"/>
      <c r="AS112" s="4277"/>
      <c r="AT112" s="4277"/>
      <c r="AU112" s="4277"/>
      <c r="AV112" s="4277"/>
      <c r="AW112" s="4277"/>
      <c r="AX112" s="4277"/>
      <c r="AY112" s="4277"/>
      <c r="AZ112" s="4277"/>
      <c r="BA112" s="4277"/>
      <c r="BB112" s="4277"/>
      <c r="BC112" s="4277"/>
      <c r="BD112" s="4027"/>
      <c r="BE112" s="4470"/>
      <c r="BF112" s="4470" t="str">
        <f>IF(T112="","",T112)</f>
        <v>Добавить централизованную систему для дифференциации</v>
      </c>
      <c r="BG112" s="4470"/>
      <c r="BH112" s="4470"/>
      <c r="BI112" s="4027">
        <v>0</v>
      </c>
    </row>
    <row s="3935" customFormat="1" customHeight="1" ht="14.25">
      <c r="A113" s="3585"/>
      <c r="B113" s="3585"/>
      <c r="C113" s="3585"/>
      <c r="D113" s="3585"/>
      <c r="E113" s="3444" t="s">
        <v>89</v>
      </c>
      <c r="F113" s="3585"/>
      <c r="G113" s="3585"/>
      <c r="H113" s="3585"/>
      <c r="I113" s="3585"/>
      <c r="J113" s="3585"/>
      <c r="K113" s="3585"/>
      <c r="L113" s="4748"/>
      <c r="M113" s="3504"/>
      <c r="N113" s="3504"/>
      <c r="O113" s="4027"/>
      <c r="P113" s="5199"/>
      <c r="Q113" s="3588"/>
      <c r="R113" s="5199"/>
      <c r="S113" s="3505"/>
      <c r="T113" s="3508" t="s">
        <v>249</v>
      </c>
      <c r="U113" s="4277"/>
      <c r="V113" s="4277"/>
      <c r="W113" s="4277"/>
      <c r="X113" s="4277"/>
      <c r="Y113" s="4277"/>
      <c r="Z113" s="4277"/>
      <c r="AA113" s="4277"/>
      <c r="AB113" s="4277"/>
      <c r="AC113" s="4277"/>
      <c r="AD113" s="4277"/>
      <c r="AE113" s="4277"/>
      <c r="AF113" s="4277"/>
      <c r="AG113" s="4277"/>
      <c r="AH113" s="4277"/>
      <c r="AI113" s="4277"/>
      <c r="AJ113" s="4277"/>
      <c r="AK113" s="4277"/>
      <c r="AL113" s="4277"/>
      <c r="AM113" s="4277"/>
      <c r="AN113" s="4277"/>
      <c r="AO113" s="4277"/>
      <c r="AP113" s="4277"/>
      <c r="AQ113" s="4277"/>
      <c r="AR113" s="4277"/>
      <c r="AS113" s="4277"/>
      <c r="AT113" s="4277"/>
      <c r="AU113" s="4277"/>
      <c r="AV113" s="4277"/>
      <c r="AW113" s="4277"/>
      <c r="AX113" s="4277"/>
      <c r="AY113" s="4277"/>
      <c r="AZ113" s="4277"/>
      <c r="BA113" s="4277"/>
      <c r="BB113" s="4277"/>
      <c r="BC113" s="4277"/>
      <c r="BD113" s="4027"/>
      <c r="BE113" s="4470"/>
      <c r="BF113" s="4470" t="str">
        <f>IF(T113="","",T113)</f>
        <v>Добавить территорию для дифференциации</v>
      </c>
      <c r="BG113" s="4470"/>
      <c r="BH113" s="4470"/>
      <c r="BI113" s="4027">
        <v>0</v>
      </c>
    </row>
    <row s="5236" customFormat="1" customHeight="1" ht="21">
      <c r="A114" s="3443" t="s">
        <v>267</v>
      </c>
      <c r="B114" s="3443"/>
      <c r="C114" s="3443"/>
      <c r="D114" s="3443"/>
      <c r="E114" s="3444" t="s">
        <v>110</v>
      </c>
      <c r="F114" s="3443"/>
      <c r="G114" s="3443"/>
      <c r="H114" s="3443"/>
      <c r="I114" s="3443"/>
      <c r="J114" s="3443"/>
      <c r="K114" s="3443"/>
      <c r="L114" s="3528"/>
      <c r="M114" s="3518"/>
      <c r="N114" s="3518"/>
      <c r="O114" s="3518"/>
      <c r="P114" s="3711"/>
      <c r="Q114" s="4771"/>
      <c r="R114" s="3449"/>
      <c r="S114" s="5180" t="str">
        <f>INDEX(PT_DIFFERENTIATION_NUM_NTAR,MATCH(A114,PT_DIFFERENTIATION_NTAR_ID,0))</f>
        <v>5</v>
      </c>
      <c r="T114" s="4484" t="s">
        <v>122</v>
      </c>
      <c r="U114" s="3452"/>
      <c r="V114" s="3814"/>
      <c r="W114" s="3814"/>
      <c r="X114" s="3814"/>
      <c r="Y114" s="3814"/>
      <c r="Z114" s="3814"/>
      <c r="AA114" s="3814"/>
      <c r="AB114" s="3814"/>
      <c r="AC114" s="3455"/>
      <c r="AD114" s="3453" t="str">
        <f>INDEX(PT_DIFFERENTIATION_NTAR,MATCH(A114,PT_DIFFERENTIATION_NTAR_ID,0))</f>
        <v>Плата за подключение сетей водоснабжения, d менее 40 мм (закрытый способ прокладки, ГНБ)</v>
      </c>
      <c r="AE114" s="3814"/>
      <c r="AF114" s="3814"/>
      <c r="AG114" s="3814"/>
      <c r="AH114" s="3814"/>
      <c r="AI114" s="3814"/>
      <c r="AJ114" s="3814"/>
      <c r="AK114" s="3814"/>
      <c r="AL114" s="3814"/>
      <c r="AM114" s="3814"/>
      <c r="AN114" s="3814"/>
      <c r="AO114" s="3814"/>
      <c r="AP114" s="3814"/>
      <c r="AQ114" s="3814"/>
      <c r="AR114" s="3814"/>
      <c r="AS114" s="3814"/>
      <c r="AT114" s="3814"/>
      <c r="AU114" s="3814"/>
      <c r="AV114" s="3814"/>
      <c r="AW114" s="3814"/>
      <c r="AX114" s="3814"/>
      <c r="AY114" s="3814"/>
      <c r="AZ114" s="3814"/>
      <c r="BA114" s="3814"/>
      <c r="BB114" s="3455"/>
      <c r="BC114"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14" s="4027"/>
      <c r="BE114" s="4470"/>
      <c r="BF114" s="4470" t="str">
        <f>IF(T114="","",T114)</f>
        <v>Наименование тарифа</v>
      </c>
      <c r="BG114" s="4470"/>
      <c r="BH114" s="4470"/>
      <c r="BI114" s="4518">
        <v>0</v>
      </c>
    </row>
    <row s="5236" customFormat="1" customHeight="1" ht="21">
      <c r="A115" s="3443"/>
      <c r="B115" s="3443" t="s">
        <v>268</v>
      </c>
      <c r="C115" s="3443"/>
      <c r="D115" s="3443"/>
      <c r="E115" s="3457" t="s">
        <v>90</v>
      </c>
      <c r="F115" s="3444">
        <v>1</v>
      </c>
      <c r="G115" s="3443"/>
      <c r="H115" s="3443"/>
      <c r="I115" s="3443"/>
      <c r="J115" s="3443"/>
      <c r="K115" s="3443"/>
      <c r="L115" s="3528"/>
      <c r="M115" s="3518"/>
      <c r="N115" s="3518"/>
      <c r="O115" s="3518"/>
      <c r="P115" s="4983"/>
      <c r="Q115" s="3713"/>
      <c r="R115" s="3460"/>
      <c r="S115" s="5180" t="str">
        <f>INDEX(PT_DIFFERENTIATION_NUM_TER,MATCH(B115,PT_DIFFERENTIATION_TER_ID,0))</f>
        <v>5.1</v>
      </c>
      <c r="T115" s="3611" t="s">
        <v>435</v>
      </c>
      <c r="U115" s="3452"/>
      <c r="V115" s="3814"/>
      <c r="W115" s="3814"/>
      <c r="X115" s="3814"/>
      <c r="Y115" s="3814"/>
      <c r="Z115" s="3814"/>
      <c r="AA115" s="3814"/>
      <c r="AB115" s="3814"/>
      <c r="AC115" s="3455"/>
      <c r="AD115" s="3453" t="str">
        <f>INDEX(PT_DIFFERENTIATION_TER,MATCH(B115,PT_DIFFERENTIATION_TER_ID,0))</f>
        <v>Территория 1</v>
      </c>
      <c r="AE115" s="3814"/>
      <c r="AF115" s="3814"/>
      <c r="AG115" s="3814"/>
      <c r="AH115" s="3814"/>
      <c r="AI115" s="3814"/>
      <c r="AJ115" s="3814"/>
      <c r="AK115" s="3814"/>
      <c r="AL115" s="3814"/>
      <c r="AM115" s="3814"/>
      <c r="AN115" s="3814"/>
      <c r="AO115" s="3814"/>
      <c r="AP115" s="3814"/>
      <c r="AQ115" s="3814"/>
      <c r="AR115" s="3814"/>
      <c r="AS115" s="3814"/>
      <c r="AT115" s="3814"/>
      <c r="AU115" s="3814"/>
      <c r="AV115" s="3814"/>
      <c r="AW115" s="3814"/>
      <c r="AX115" s="3814"/>
      <c r="AY115" s="3814"/>
      <c r="AZ115" s="3814"/>
      <c r="BA115" s="3814"/>
      <c r="BB115" s="3455"/>
      <c r="BC115" s="3456" t="s">
        <v>436</v>
      </c>
      <c r="BD115" s="4027"/>
      <c r="BE115" s="4470"/>
      <c r="BF115" s="4470" t="str">
        <f>IF(T115="","",T115)</f>
        <v>Территория действия тарифа</v>
      </c>
      <c r="BG115" s="4470"/>
      <c r="BH115" s="4470"/>
      <c r="BI115" s="4518">
        <v>0</v>
      </c>
    </row>
    <row s="5236" customFormat="1" customHeight="1" ht="42">
      <c r="A116" s="3443"/>
      <c r="B116" s="3443"/>
      <c r="C116" s="3443" t="s">
        <v>269</v>
      </c>
      <c r="D116" s="3443"/>
      <c r="E116" s="3457" t="s">
        <v>90</v>
      </c>
      <c r="F116" s="3457"/>
      <c r="G116" s="3444">
        <v>1</v>
      </c>
      <c r="H116" s="3443"/>
      <c r="I116" s="3443"/>
      <c r="J116" s="3443"/>
      <c r="K116" s="3443"/>
      <c r="L116" s="3528"/>
      <c r="M116" s="3518"/>
      <c r="N116" s="3518"/>
      <c r="O116" s="3518"/>
      <c r="P116" s="2869"/>
      <c r="Q116" s="3713"/>
      <c r="R116" s="3460"/>
      <c r="S116" s="5180" t="str">
        <f>INDEX(PT_DIFFERENTIATION_NUM_CS,MATCH(C116,PT_DIFFERENTIATION_CS_ID,0))</f>
        <v>5.1.1</v>
      </c>
      <c r="T116" s="3463" t="s">
        <v>516</v>
      </c>
      <c r="U116" s="3452"/>
      <c r="V116" s="3814"/>
      <c r="W116" s="3814"/>
      <c r="X116" s="3814"/>
      <c r="Y116" s="3814"/>
      <c r="Z116" s="3814"/>
      <c r="AA116" s="3814"/>
      <c r="AB116" s="3814"/>
      <c r="AC116" s="3455"/>
      <c r="AD116" s="3453" t="str">
        <f>INDEX(PT_DIFFERENTIATION_CS,MATCH(C116,PT_DIFFERENTIATION_CS_ID,0))</f>
        <v>без дифференциации</v>
      </c>
      <c r="AE116" s="3814"/>
      <c r="AF116" s="3814"/>
      <c r="AG116" s="3814"/>
      <c r="AH116" s="3814"/>
      <c r="AI116" s="3814"/>
      <c r="AJ116" s="3814"/>
      <c r="AK116" s="3814"/>
      <c r="AL116" s="3814"/>
      <c r="AM116" s="3814"/>
      <c r="AN116" s="3814"/>
      <c r="AO116" s="3814"/>
      <c r="AP116" s="3814"/>
      <c r="AQ116" s="3814"/>
      <c r="AR116" s="3814"/>
      <c r="AS116" s="3814"/>
      <c r="AT116" s="3814"/>
      <c r="AU116" s="3814"/>
      <c r="AV116" s="3814"/>
      <c r="AW116" s="3814"/>
      <c r="AX116" s="3814"/>
      <c r="AY116" s="3814"/>
      <c r="AZ116" s="3814"/>
      <c r="BA116" s="3814"/>
      <c r="BB116" s="3455"/>
      <c r="BC116" s="3456" t="s">
        <v>517</v>
      </c>
      <c r="BD116" s="4027"/>
      <c r="BE116" s="4470"/>
      <c r="BF116" s="4470" t="str">
        <f>IF(T116="","",T116)</f>
        <v>Наименование централизованной системы холодного водоснабжения</v>
      </c>
      <c r="BG116" s="4470"/>
      <c r="BH116" s="4470"/>
      <c r="BI116" s="4518">
        <v>0</v>
      </c>
    </row>
    <row s="3935" customFormat="1" customHeight="1" ht="14.25">
      <c r="A117" s="3585"/>
      <c r="B117" s="3585"/>
      <c r="C117" s="3585"/>
      <c r="D117" s="3585"/>
      <c r="E117" s="3457" t="s">
        <v>90</v>
      </c>
      <c r="F117" s="3457"/>
      <c r="G117" s="3457"/>
      <c r="H117" s="3444">
        <v>1</v>
      </c>
      <c r="I117" s="3585"/>
      <c r="J117" s="3585"/>
      <c r="K117" s="3585"/>
      <c r="L117" s="4748"/>
      <c r="M117" s="3949"/>
      <c r="N117" s="3949"/>
      <c r="O117" s="3949"/>
      <c r="P117" s="3843"/>
      <c r="Q117" s="3844"/>
      <c r="R117" s="3475"/>
      <c r="S117" s="4055"/>
      <c r="T117" s="3845"/>
      <c r="U117" s="3647"/>
      <c r="V117" s="3816"/>
      <c r="W117" s="3816"/>
      <c r="X117" s="3816"/>
      <c r="Y117" s="3816"/>
      <c r="Z117" s="3816"/>
      <c r="AA117" s="3816"/>
      <c r="AB117" s="3816"/>
      <c r="AC117" s="3650"/>
      <c r="AD117" s="3648"/>
      <c r="AE117" s="3816"/>
      <c r="AF117" s="3816"/>
      <c r="AG117" s="3816"/>
      <c r="AH117" s="3816"/>
      <c r="AI117" s="3816"/>
      <c r="AJ117" s="3816"/>
      <c r="AK117" s="3816"/>
      <c r="AL117" s="3816"/>
      <c r="AM117" s="3816"/>
      <c r="AN117" s="3816"/>
      <c r="AO117" s="3816"/>
      <c r="AP117" s="3816"/>
      <c r="AQ117" s="3816"/>
      <c r="AR117" s="3816"/>
      <c r="AS117" s="3816"/>
      <c r="AT117" s="3816"/>
      <c r="AU117" s="3816"/>
      <c r="AV117" s="3816"/>
      <c r="AW117" s="3816"/>
      <c r="AX117" s="3816"/>
      <c r="AY117" s="3816"/>
      <c r="AZ117" s="3816"/>
      <c r="BA117" s="3816"/>
      <c r="BB117" s="3650"/>
      <c r="BC117" s="3651" t="s">
        <v>440</v>
      </c>
      <c r="BD117" s="4027"/>
      <c r="BE117" s="4470"/>
      <c r="BF117" s="4470" t="str">
        <f>IF(T117="","",T117)</f>
        <v/>
      </c>
      <c r="BG117" s="4470"/>
      <c r="BH117" s="4470"/>
      <c r="BI117" s="4027">
        <v>0</v>
      </c>
    </row>
    <row s="3935" customFormat="1" customHeight="1" ht="14.25">
      <c r="A118" s="3585"/>
      <c r="B118" s="3585"/>
      <c r="C118" s="3585"/>
      <c r="D118" s="3585"/>
      <c r="E118" s="3457" t="s">
        <v>90</v>
      </c>
      <c r="F118" s="3457"/>
      <c r="G118" s="3457"/>
      <c r="H118" s="3457"/>
      <c r="I118" s="4819" t="str">
        <f>S117&amp;".1"</f>
        <v>.1</v>
      </c>
      <c r="J118" s="3585"/>
      <c r="K118" s="3585"/>
      <c r="L118" s="4748" t="s">
        <v>441</v>
      </c>
      <c r="M118" s="3656"/>
      <c r="N118" s="3656"/>
      <c r="O118" s="3656"/>
      <c r="P118" s="5183">
        <v>1</v>
      </c>
      <c r="Q118" s="5183"/>
      <c r="R118" s="3469"/>
      <c r="S118" s="4055"/>
      <c r="T118" s="3646"/>
      <c r="U118" s="3647"/>
      <c r="V118" s="3816"/>
      <c r="W118" s="3816"/>
      <c r="X118" s="3816"/>
      <c r="Y118" s="3816"/>
      <c r="Z118" s="3816"/>
      <c r="AA118" s="3816"/>
      <c r="AB118" s="3816"/>
      <c r="AC118" s="3650"/>
      <c r="AD118" s="3648"/>
      <c r="AE118" s="3816"/>
      <c r="AF118" s="3816"/>
      <c r="AG118" s="3816"/>
      <c r="AH118" s="3816"/>
      <c r="AI118" s="3816"/>
      <c r="AJ118" s="3816"/>
      <c r="AK118" s="3816"/>
      <c r="AL118" s="3816"/>
      <c r="AM118" s="3816"/>
      <c r="AN118" s="3816"/>
      <c r="AO118" s="3816"/>
      <c r="AP118" s="3816"/>
      <c r="AQ118" s="3816"/>
      <c r="AR118" s="3816"/>
      <c r="AS118" s="3816"/>
      <c r="AT118" s="3816"/>
      <c r="AU118" s="3816"/>
      <c r="AV118" s="3816"/>
      <c r="AW118" s="3816"/>
      <c r="AX118" s="3816"/>
      <c r="AY118" s="3816"/>
      <c r="AZ118" s="3816"/>
      <c r="BA118" s="3816"/>
      <c r="BB118" s="3650"/>
      <c r="BC118" s="3651"/>
      <c r="BD118" s="4027"/>
      <c r="BE118" s="4470"/>
      <c r="BF118" s="4470" t="str">
        <f>IF(T118="","",T118)</f>
        <v/>
      </c>
      <c r="BG118" s="4470"/>
      <c r="BH118" s="4470"/>
      <c r="BI118" s="4027">
        <v>0</v>
      </c>
    </row>
    <row s="3935" customFormat="1" customHeight="1" ht="14.25">
      <c r="A119" s="3585"/>
      <c r="B119" s="3585"/>
      <c r="C119" s="3585"/>
      <c r="D119" s="3585"/>
      <c r="E119" s="3457" t="s">
        <v>90</v>
      </c>
      <c r="F119" s="3457"/>
      <c r="G119" s="3457"/>
      <c r="H119" s="3457"/>
      <c r="I119" s="3474"/>
      <c r="J119" s="4819" t="str">
        <f>S117&amp;".1"</f>
        <v>.1</v>
      </c>
      <c r="K119" s="3585"/>
      <c r="L119" s="4748"/>
      <c r="M119" s="3656"/>
      <c r="N119" s="3656"/>
      <c r="O119" s="3656"/>
      <c r="P119" s="5183"/>
      <c r="Q119" s="5183">
        <v>1</v>
      </c>
      <c r="R119" s="3475"/>
      <c r="S119" s="4055"/>
      <c r="T119" s="3714"/>
      <c r="U119" s="3647"/>
      <c r="V119" s="3816"/>
      <c r="W119" s="3816"/>
      <c r="X119" s="3816"/>
      <c r="Y119" s="3816"/>
      <c r="Z119" s="3816"/>
      <c r="AA119" s="3816"/>
      <c r="AB119" s="3816"/>
      <c r="AC119" s="3650"/>
      <c r="AD119" s="3648"/>
      <c r="AE119" s="3816"/>
      <c r="AF119" s="3816"/>
      <c r="AG119" s="3816"/>
      <c r="AH119" s="3816"/>
      <c r="AI119" s="3816"/>
      <c r="AJ119" s="3816"/>
      <c r="AK119" s="3816"/>
      <c r="AL119" s="3816"/>
      <c r="AM119" s="3816"/>
      <c r="AN119" s="3816"/>
      <c r="AO119" s="3816"/>
      <c r="AP119" s="3816"/>
      <c r="AQ119" s="3816"/>
      <c r="AR119" s="3816"/>
      <c r="AS119" s="3816"/>
      <c r="AT119" s="3816"/>
      <c r="AU119" s="3816"/>
      <c r="AV119" s="3816"/>
      <c r="AW119" s="3816"/>
      <c r="AX119" s="3816"/>
      <c r="AY119" s="3816"/>
      <c r="AZ119" s="3816"/>
      <c r="BA119" s="3816"/>
      <c r="BB119" s="3650"/>
      <c r="BC119" s="3651"/>
      <c r="BD119" s="4027"/>
      <c r="BE119" s="4470"/>
      <c r="BF119" s="4470" t="str">
        <f>IF(T119="","",T119)</f>
        <v/>
      </c>
      <c r="BG119" s="4470"/>
      <c r="BH119" s="4470"/>
      <c r="BI119" s="4027">
        <v>0</v>
      </c>
    </row>
    <row s="5236" customFormat="1" customHeight="1" ht="11.25">
      <c r="A120" s="3443"/>
      <c r="B120" s="3443"/>
      <c r="C120" s="3443"/>
      <c r="D120" s="3443"/>
      <c r="E120" s="3457" t="s">
        <v>90</v>
      </c>
      <c r="F120" s="3457"/>
      <c r="G120" s="3457"/>
      <c r="H120" s="3457"/>
      <c r="I120" s="3474"/>
      <c r="J120" s="3474"/>
      <c r="K120" s="4819" t="str">
        <f>S116&amp;".1"</f>
        <v>5.1.1.1</v>
      </c>
      <c r="L120" s="3528"/>
      <c r="M120" s="3711"/>
      <c r="N120" s="3711"/>
      <c r="O120" s="3711"/>
      <c r="P120" s="5183"/>
      <c r="Q120" s="5183"/>
      <c r="R120" s="3818">
        <v>1</v>
      </c>
      <c r="S120" s="3837" t="str">
        <f>$K120</f>
        <v>5.1.1.1</v>
      </c>
      <c r="T120" s="3847" t="s">
        <v>560</v>
      </c>
      <c r="U120" s="3452"/>
      <c r="V120" s="3900"/>
      <c r="W120" s="3480"/>
      <c r="X120" s="3900"/>
      <c r="Y120" s="3480"/>
      <c r="Z120" s="5184"/>
      <c r="AA120" s="4254" t="s">
        <v>65</v>
      </c>
      <c r="AB120" s="5184"/>
      <c r="AC120" s="4254" t="s">
        <v>65</v>
      </c>
      <c r="AD120" s="3194" t="s">
        <v>19</v>
      </c>
      <c r="AE120" s="3718"/>
      <c r="AF120" s="4666">
        <v>1</v>
      </c>
      <c r="AG120" s="5285" t="s">
        <v>28</v>
      </c>
      <c r="AH120" s="4254" t="s">
        <v>65</v>
      </c>
      <c r="AI120" s="3718"/>
      <c r="AJ120" s="4666">
        <v>1</v>
      </c>
      <c r="AK120" s="3719" t="s">
        <v>552</v>
      </c>
      <c r="AL120" s="4254" t="s">
        <v>19</v>
      </c>
      <c r="AM120" s="4106"/>
      <c r="AN120" s="4666">
        <v>1</v>
      </c>
      <c r="AO120" s="5286" t="s">
        <v>28</v>
      </c>
      <c r="AP120" s="3850" t="s">
        <v>65</v>
      </c>
      <c r="AQ120" s="3720"/>
      <c r="AR120" s="4666">
        <v>1</v>
      </c>
      <c r="AS120" s="5022" t="s">
        <v>561</v>
      </c>
      <c r="AT120" s="3900">
        <v>17820</v>
      </c>
      <c r="AU120" s="3480">
        <v>14850</v>
      </c>
      <c r="AV120" s="3900">
        <v>37.26</v>
      </c>
      <c r="AW120" s="3480">
        <v>31.05</v>
      </c>
      <c r="AX120" s="5184">
        <v>46023</v>
      </c>
      <c r="AY120" s="4254" t="s">
        <v>65</v>
      </c>
      <c r="AZ120" s="5184">
        <v>46387.65528935185</v>
      </c>
      <c r="BA120" s="4254" t="s">
        <v>65</v>
      </c>
      <c r="BB120" s="3581"/>
      <c r="BC120" s="3482" t="s">
        <v>536</v>
      </c>
      <c r="BD120" s="4027"/>
      <c r="BE120" s="4470"/>
      <c r="BF120" s="4470" t="str">
        <f>IF(T120="","",T120)</f>
        <v>d менее 40 мм (закрытый способ прокладки, ГНБ)</v>
      </c>
      <c r="BG120" s="4470"/>
      <c r="BH120" s="4470"/>
      <c r="BI120" s="4518">
        <v>0</v>
      </c>
    </row>
    <row s="5236" customFormat="1" customHeight="1" ht="11.25">
      <c r="A121" s="3443"/>
      <c r="B121" s="3443"/>
      <c r="C121" s="3443"/>
      <c r="D121" s="3443"/>
      <c r="E121" s="3457" t="s">
        <v>90</v>
      </c>
      <c r="F121" s="3457"/>
      <c r="G121" s="3457"/>
      <c r="H121" s="3457"/>
      <c r="I121" s="3474"/>
      <c r="J121" s="3474"/>
      <c r="K121" s="4819"/>
      <c r="L121" s="3528"/>
      <c r="M121" s="3711"/>
      <c r="N121" s="3711"/>
      <c r="O121" s="3711"/>
      <c r="P121" s="5183"/>
      <c r="Q121" s="5183"/>
      <c r="R121" s="3818"/>
      <c r="S121" s="3725"/>
      <c r="T121" s="3853"/>
      <c r="U121" s="3452"/>
      <c r="V121" s="5707"/>
      <c r="W121" s="5708"/>
      <c r="X121" s="5709"/>
      <c r="Y121" s="5710"/>
      <c r="Z121" s="5711"/>
      <c r="AA121" s="5712"/>
      <c r="AB121" s="5713"/>
      <c r="AC121" s="5714"/>
      <c r="AD121" s="5052"/>
      <c r="AE121" s="3718"/>
      <c r="AF121" s="4666"/>
      <c r="AG121" s="5285" t="s">
        <v>28</v>
      </c>
      <c r="AH121" s="4254"/>
      <c r="AI121" s="3718"/>
      <c r="AJ121" s="4666"/>
      <c r="AK121" s="3719"/>
      <c r="AL121" s="4254"/>
      <c r="AM121" s="3640"/>
      <c r="AN121" s="4666"/>
      <c r="AO121" s="5286" t="s">
        <v>28</v>
      </c>
      <c r="AP121" s="3854"/>
      <c r="AQ121" s="5715"/>
      <c r="AR121" s="5716"/>
      <c r="AS121" s="5717" t="s">
        <v>537</v>
      </c>
      <c r="AT121" s="5718"/>
      <c r="AU121" s="5719"/>
      <c r="AV121" s="5720"/>
      <c r="AW121" s="5721"/>
      <c r="AX121" s="5722"/>
      <c r="AY121" s="5723"/>
      <c r="AZ121" s="5724"/>
      <c r="BA121" s="5725"/>
      <c r="BB121" s="5726"/>
      <c r="BC121" s="3486"/>
      <c r="BD121" s="4027"/>
      <c r="BE121" s="4470"/>
      <c r="BF121" s="4470"/>
      <c r="BG121" s="4470"/>
      <c r="BH121" s="4470"/>
      <c r="BI121" s="4518">
        <v>0</v>
      </c>
    </row>
    <row s="5236" customFormat="1" customHeight="1" ht="11.25">
      <c r="A122" s="3443"/>
      <c r="B122" s="3443"/>
      <c r="C122" s="3443"/>
      <c r="D122" s="3443"/>
      <c r="E122" s="3457" t="s">
        <v>90</v>
      </c>
      <c r="F122" s="3457"/>
      <c r="G122" s="3457"/>
      <c r="H122" s="3457"/>
      <c r="I122" s="3474"/>
      <c r="J122" s="3474"/>
      <c r="K122" s="4819"/>
      <c r="L122" s="3528"/>
      <c r="M122" s="3711"/>
      <c r="N122" s="3711"/>
      <c r="O122" s="3711"/>
      <c r="P122" s="5183"/>
      <c r="Q122" s="5183"/>
      <c r="R122" s="3818"/>
      <c r="S122" s="3725"/>
      <c r="T122" s="3853"/>
      <c r="U122" s="3452"/>
      <c r="V122" s="5727"/>
      <c r="W122" s="5728"/>
      <c r="X122" s="5729"/>
      <c r="Y122" s="5730"/>
      <c r="Z122" s="5731"/>
      <c r="AA122" s="5732"/>
      <c r="AB122" s="5733"/>
      <c r="AC122" s="5734"/>
      <c r="AD122" s="5052"/>
      <c r="AE122" s="3718"/>
      <c r="AF122" s="4666"/>
      <c r="AG122" s="5285" t="s">
        <v>28</v>
      </c>
      <c r="AH122" s="4254"/>
      <c r="AI122" s="3718"/>
      <c r="AJ122" s="4666"/>
      <c r="AK122" s="3719"/>
      <c r="AL122" s="4254"/>
      <c r="AM122" s="5735"/>
      <c r="AN122" s="5736"/>
      <c r="AO122" s="5737" t="s">
        <v>538</v>
      </c>
      <c r="AP122" s="5738"/>
      <c r="AQ122" s="5739"/>
      <c r="AR122" s="5740"/>
      <c r="AS122" s="5741"/>
      <c r="AT122" s="5742"/>
      <c r="AU122" s="5743"/>
      <c r="AV122" s="5744"/>
      <c r="AW122" s="5745"/>
      <c r="AX122" s="5746"/>
      <c r="AY122" s="5747"/>
      <c r="AZ122" s="5748"/>
      <c r="BA122" s="5749"/>
      <c r="BB122" s="5750"/>
      <c r="BC122" s="3486"/>
      <c r="BD122" s="4027"/>
      <c r="BE122" s="4470"/>
      <c r="BF122" s="4470"/>
      <c r="BG122" s="4470"/>
      <c r="BH122" s="4470"/>
      <c r="BI122" s="4518">
        <v>0</v>
      </c>
    </row>
    <row s="5236" customFormat="1" customHeight="1" ht="11.25">
      <c r="A123" s="3443"/>
      <c r="B123" s="3443"/>
      <c r="C123" s="3443"/>
      <c r="D123" s="3443"/>
      <c r="E123" s="3457" t="s">
        <v>90</v>
      </c>
      <c r="F123" s="3457"/>
      <c r="G123" s="3457"/>
      <c r="H123" s="3457"/>
      <c r="I123" s="3474"/>
      <c r="J123" s="3474"/>
      <c r="K123" s="4819"/>
      <c r="L123" s="3528"/>
      <c r="M123" s="3711"/>
      <c r="N123" s="3711"/>
      <c r="O123" s="3711"/>
      <c r="P123" s="5183"/>
      <c r="Q123" s="5183"/>
      <c r="R123" s="3818"/>
      <c r="S123" s="3725"/>
      <c r="T123" s="3853"/>
      <c r="U123" s="3452"/>
      <c r="V123" s="5751"/>
      <c r="W123" s="5752"/>
      <c r="X123" s="5753"/>
      <c r="Y123" s="5754"/>
      <c r="Z123" s="5755"/>
      <c r="AA123" s="5756"/>
      <c r="AB123" s="5757"/>
      <c r="AC123" s="5758"/>
      <c r="AD123" s="5052"/>
      <c r="AE123" s="3718"/>
      <c r="AF123" s="4666"/>
      <c r="AG123" s="5285" t="s">
        <v>28</v>
      </c>
      <c r="AH123" s="4254"/>
      <c r="AI123" s="5759"/>
      <c r="AJ123" s="5760"/>
      <c r="AK123" s="5761" t="s">
        <v>539</v>
      </c>
      <c r="AL123" s="5762"/>
      <c r="AM123" s="5763"/>
      <c r="AN123" s="5764"/>
      <c r="AO123" s="5765"/>
      <c r="AP123" s="5766"/>
      <c r="AQ123" s="5767"/>
      <c r="AR123" s="5768"/>
      <c r="AS123" s="5769"/>
      <c r="AT123" s="5770"/>
      <c r="AU123" s="5771"/>
      <c r="AV123" s="5772"/>
      <c r="AW123" s="5773"/>
      <c r="AX123" s="5774"/>
      <c r="AY123" s="5775"/>
      <c r="AZ123" s="5776"/>
      <c r="BA123" s="5777"/>
      <c r="BB123" s="5778"/>
      <c r="BC123" s="3486"/>
      <c r="BD123" s="4027"/>
      <c r="BE123" s="4470"/>
      <c r="BF123" s="4470"/>
      <c r="BG123" s="4470"/>
      <c r="BH123" s="4470"/>
      <c r="BI123" s="4518">
        <v>0</v>
      </c>
    </row>
    <row s="5236" customFormat="1" customHeight="1" ht="11.25">
      <c r="A124" s="3443"/>
      <c r="B124" s="3443"/>
      <c r="C124" s="3443"/>
      <c r="D124" s="3443"/>
      <c r="E124" s="3457" t="s">
        <v>90</v>
      </c>
      <c r="F124" s="3457"/>
      <c r="G124" s="3457"/>
      <c r="H124" s="3457"/>
      <c r="I124" s="3474"/>
      <c r="J124" s="3474"/>
      <c r="K124" s="4819"/>
      <c r="L124" s="3528"/>
      <c r="M124" s="3711"/>
      <c r="N124" s="3711"/>
      <c r="O124" s="3711"/>
      <c r="P124" s="5183"/>
      <c r="Q124" s="5183"/>
      <c r="R124" s="3818"/>
      <c r="S124" s="3732"/>
      <c r="T124" s="3856"/>
      <c r="U124" s="3452"/>
      <c r="V124" s="5779"/>
      <c r="W124" s="5780" t="str">
        <f>Z120&amp;"-"&amp;AB120</f>
        <v>-</v>
      </c>
      <c r="X124" s="5781"/>
      <c r="Y124" s="5782" t="str">
        <f>AB120&amp;"-"&amp;AD120</f>
        <v>-нет</v>
      </c>
      <c r="Z124" s="5783"/>
      <c r="AA124" s="5784"/>
      <c r="AB124" s="5785"/>
      <c r="AC124" s="5786"/>
      <c r="AD124" s="3003"/>
      <c r="AE124" s="5787"/>
      <c r="AF124" s="5788"/>
      <c r="AG124" s="5789" t="s">
        <v>540</v>
      </c>
      <c r="AH124" s="5790"/>
      <c r="AI124" s="5791"/>
      <c r="AJ124" s="5792"/>
      <c r="AK124" s="5793"/>
      <c r="AL124" s="5794"/>
      <c r="AM124" s="5795"/>
      <c r="AN124" s="5796"/>
      <c r="AO124" s="5797"/>
      <c r="AP124" s="5798"/>
      <c r="AQ124" s="5799"/>
      <c r="AR124" s="5800"/>
      <c r="AS124" s="5801"/>
      <c r="AT124" s="5802"/>
      <c r="AU124" s="5803" t="str">
        <f>AX120&amp;"-"&amp;AZ120</f>
        <v>46023-46387.65528935185</v>
      </c>
      <c r="AV124" s="5804"/>
      <c r="AW124" s="5805" t="str">
        <f>AZ120&amp;"-"&amp;BB120</f>
        <v>46387.65528935185-</v>
      </c>
      <c r="AX124" s="5806"/>
      <c r="AY124" s="5807"/>
      <c r="AZ124" s="5808"/>
      <c r="BA124" s="5809"/>
      <c r="BB124" s="5810" t="str">
        <f>BE120&amp;"-"&amp;BG120</f>
        <v>-</v>
      </c>
      <c r="BC124" s="3486"/>
      <c r="BD124" s="4027"/>
      <c r="BE124" s="4470"/>
      <c r="BF124" s="4470" t="str">
        <f>IF(T124="","",T124)</f>
        <v/>
      </c>
      <c r="BG124" s="4470"/>
      <c r="BH124" s="4470"/>
      <c r="BI124" s="4518">
        <v>0</v>
      </c>
    </row>
    <row s="5236" customFormat="1" customHeight="1" ht="11.25">
      <c r="A125" s="3443"/>
      <c r="B125" s="3443"/>
      <c r="C125" s="3443"/>
      <c r="D125" s="3443"/>
      <c r="E125" s="3457" t="s">
        <v>90</v>
      </c>
      <c r="F125" s="3457"/>
      <c r="G125" s="3457"/>
      <c r="H125" s="3457"/>
      <c r="I125" s="3474"/>
      <c r="J125" s="4819"/>
      <c r="K125" s="3443"/>
      <c r="L125" s="3528"/>
      <c r="M125" s="3711"/>
      <c r="N125" s="3711"/>
      <c r="O125" s="3711"/>
      <c r="P125" s="5183"/>
      <c r="Q125" s="5183"/>
      <c r="R125" s="3469"/>
      <c r="S125" s="5811"/>
      <c r="T125" s="5812" t="s">
        <v>503</v>
      </c>
      <c r="U125" s="5813"/>
      <c r="V125" s="5814"/>
      <c r="W125" s="5815"/>
      <c r="X125" s="5816"/>
      <c r="Y125" s="5817"/>
      <c r="Z125" s="5818"/>
      <c r="AA125" s="5819"/>
      <c r="AB125" s="5820"/>
      <c r="AC125" s="5821"/>
      <c r="AD125" s="5822"/>
      <c r="AE125" s="5823"/>
      <c r="AF125" s="5824"/>
      <c r="AG125" s="5825"/>
      <c r="AH125" s="5826"/>
      <c r="AI125" s="5827"/>
      <c r="AJ125" s="5828"/>
      <c r="AK125" s="5829"/>
      <c r="AL125" s="5830"/>
      <c r="AM125" s="5831"/>
      <c r="AN125" s="5832"/>
      <c r="AO125" s="5833"/>
      <c r="AP125" s="5834"/>
      <c r="AQ125" s="5835"/>
      <c r="AR125" s="5836"/>
      <c r="AS125" s="5837"/>
      <c r="AT125" s="5838"/>
      <c r="AU125" s="5839"/>
      <c r="AV125" s="5840"/>
      <c r="AW125" s="5841"/>
      <c r="AX125" s="5842"/>
      <c r="AY125" s="5843"/>
      <c r="AZ125" s="5844"/>
      <c r="BA125" s="5845"/>
      <c r="BB125" s="5846"/>
      <c r="BC125" s="3490"/>
      <c r="BD125" s="4027"/>
      <c r="BE125" s="4470"/>
      <c r="BF125" s="4470" t="str">
        <f>IF(T125="","",T125)</f>
        <v>Добавить строку</v>
      </c>
      <c r="BG125" s="4470"/>
      <c r="BH125" s="4470"/>
      <c r="BI125" s="4518">
        <v>0</v>
      </c>
    </row>
    <row s="3935" customFormat="1" customHeight="1" ht="14.25">
      <c r="A126" s="3585"/>
      <c r="B126" s="3585"/>
      <c r="C126" s="3585"/>
      <c r="D126" s="3585"/>
      <c r="E126" s="3457" t="s">
        <v>90</v>
      </c>
      <c r="F126" s="3457"/>
      <c r="G126" s="3457"/>
      <c r="H126" s="3457"/>
      <c r="I126" s="4819"/>
      <c r="J126" s="3585"/>
      <c r="K126" s="3585"/>
      <c r="L126" s="4748"/>
      <c r="M126" s="3656"/>
      <c r="N126" s="3656"/>
      <c r="O126" s="3656"/>
      <c r="P126" s="5183"/>
      <c r="Q126" s="5183"/>
      <c r="R126" s="3469"/>
      <c r="S126" s="3652"/>
      <c r="T126" s="3653"/>
      <c r="U126" s="3654"/>
      <c r="V126" s="3654"/>
      <c r="W126" s="3654"/>
      <c r="X126" s="3654"/>
      <c r="Y126" s="3654"/>
      <c r="Z126" s="3654"/>
      <c r="AA126" s="3654"/>
      <c r="AB126" s="3654"/>
      <c r="AC126" s="3654"/>
      <c r="AD126" s="3654"/>
      <c r="AE126" s="3654"/>
      <c r="AF126" s="3654"/>
      <c r="AG126" s="3654"/>
      <c r="AH126" s="3654"/>
      <c r="AI126" s="3654"/>
      <c r="AJ126" s="3654"/>
      <c r="AK126" s="3654"/>
      <c r="AL126" s="3654"/>
      <c r="AM126" s="3654"/>
      <c r="AN126" s="3654"/>
      <c r="AO126" s="3654"/>
      <c r="AP126" s="3654"/>
      <c r="AQ126" s="3654"/>
      <c r="AR126" s="3654"/>
      <c r="AS126" s="3654"/>
      <c r="AT126" s="3654"/>
      <c r="AU126" s="3654"/>
      <c r="AV126" s="3654"/>
      <c r="AW126" s="3654"/>
      <c r="AX126" s="3654"/>
      <c r="AY126" s="3654"/>
      <c r="AZ126" s="3654"/>
      <c r="BA126" s="3654"/>
      <c r="BB126" s="3654"/>
      <c r="BC126" s="3655"/>
      <c r="BD126" s="4027"/>
      <c r="BE126" s="4470"/>
      <c r="BF126" s="4470" t="str">
        <f>IF(T126="","",T126)</f>
        <v/>
      </c>
      <c r="BG126" s="4470"/>
      <c r="BH126" s="4470"/>
      <c r="BI126" s="4027">
        <v>0</v>
      </c>
    </row>
    <row s="3935" customFormat="1" customHeight="1" ht="14.25">
      <c r="A127" s="3585"/>
      <c r="B127" s="3585"/>
      <c r="C127" s="3585"/>
      <c r="D127" s="3585"/>
      <c r="E127" s="3457" t="s">
        <v>90</v>
      </c>
      <c r="F127" s="3457"/>
      <c r="G127" s="3457"/>
      <c r="H127" s="3444"/>
      <c r="I127" s="3585"/>
      <c r="J127" s="3585"/>
      <c r="K127" s="3585"/>
      <c r="L127" s="4748"/>
      <c r="M127" s="3949"/>
      <c r="N127" s="3949"/>
      <c r="O127" s="4027"/>
      <c r="P127" s="5199"/>
      <c r="Q127" s="3588"/>
      <c r="R127" s="3737"/>
      <c r="S127" s="3652"/>
      <c r="T127" s="3653"/>
      <c r="U127" s="3654"/>
      <c r="V127" s="3654"/>
      <c r="W127" s="3654"/>
      <c r="X127" s="3654"/>
      <c r="Y127" s="3654"/>
      <c r="Z127" s="3654"/>
      <c r="AA127" s="3654"/>
      <c r="AB127" s="3654"/>
      <c r="AC127" s="3654"/>
      <c r="AD127" s="3654"/>
      <c r="AE127" s="3654"/>
      <c r="AF127" s="3654"/>
      <c r="AG127" s="3654"/>
      <c r="AH127" s="3654"/>
      <c r="AI127" s="3654"/>
      <c r="AJ127" s="3654"/>
      <c r="AK127" s="3654"/>
      <c r="AL127" s="3654"/>
      <c r="AM127" s="3654"/>
      <c r="AN127" s="3654"/>
      <c r="AO127" s="3654"/>
      <c r="AP127" s="3654"/>
      <c r="AQ127" s="3654"/>
      <c r="AR127" s="3654"/>
      <c r="AS127" s="3654"/>
      <c r="AT127" s="3654"/>
      <c r="AU127" s="3654"/>
      <c r="AV127" s="3654"/>
      <c r="AW127" s="3654"/>
      <c r="AX127" s="3654"/>
      <c r="AY127" s="3654"/>
      <c r="AZ127" s="3654"/>
      <c r="BA127" s="3654"/>
      <c r="BB127" s="3654"/>
      <c r="BC127" s="3655"/>
      <c r="BD127" s="4027"/>
      <c r="BE127" s="4470"/>
      <c r="BF127" s="4470" t="str">
        <f>IF(T127="","",T127)</f>
        <v/>
      </c>
      <c r="BG127" s="4470"/>
      <c r="BH127" s="4470"/>
      <c r="BI127" s="4027">
        <v>0</v>
      </c>
    </row>
    <row s="3935" customFormat="1" customHeight="1" ht="14.25">
      <c r="A128" s="3585"/>
      <c r="B128" s="3585"/>
      <c r="C128" s="3585"/>
      <c r="D128" s="3585"/>
      <c r="E128" s="3457" t="s">
        <v>90</v>
      </c>
      <c r="F128" s="3457"/>
      <c r="G128" s="3444"/>
      <c r="H128" s="3585"/>
      <c r="I128" s="3585"/>
      <c r="J128" s="3585"/>
      <c r="K128" s="3585"/>
      <c r="L128" s="4748"/>
      <c r="M128" s="3949"/>
      <c r="N128" s="3949"/>
      <c r="O128" s="4027"/>
      <c r="P128" s="5199"/>
      <c r="Q128" s="3588"/>
      <c r="R128" s="5199"/>
      <c r="S128" s="3505"/>
      <c r="T128" s="3508"/>
      <c r="U128" s="4277"/>
      <c r="V128" s="4277"/>
      <c r="W128" s="4277"/>
      <c r="X128" s="4277"/>
      <c r="Y128" s="4277"/>
      <c r="Z128" s="4277"/>
      <c r="AA128" s="4277"/>
      <c r="AB128" s="4277"/>
      <c r="AC128" s="4277"/>
      <c r="AD128" s="4277"/>
      <c r="AE128" s="4277"/>
      <c r="AF128" s="4277"/>
      <c r="AG128" s="4277"/>
      <c r="AH128" s="4277"/>
      <c r="AI128" s="4277"/>
      <c r="AJ128" s="4277"/>
      <c r="AK128" s="4277"/>
      <c r="AL128" s="4277"/>
      <c r="AM128" s="4277"/>
      <c r="AN128" s="4277"/>
      <c r="AO128" s="4277"/>
      <c r="AP128" s="4277"/>
      <c r="AQ128" s="4277"/>
      <c r="AR128" s="4277"/>
      <c r="AS128" s="4277"/>
      <c r="AT128" s="4277"/>
      <c r="AU128" s="4277"/>
      <c r="AV128" s="4277"/>
      <c r="AW128" s="4277"/>
      <c r="AX128" s="4277"/>
      <c r="AY128" s="4277"/>
      <c r="AZ128" s="4277"/>
      <c r="BA128" s="4277"/>
      <c r="BB128" s="4277"/>
      <c r="BC128" s="4277"/>
      <c r="BD128" s="4027"/>
      <c r="BE128" s="4470"/>
      <c r="BF128" s="4470" t="str">
        <f>IF(T128="","",T128)</f>
        <v/>
      </c>
      <c r="BG128" s="4470"/>
      <c r="BH128" s="4470"/>
      <c r="BI128" s="4027">
        <v>0</v>
      </c>
    </row>
    <row s="3935" customFormat="1" customHeight="1" ht="14.25">
      <c r="A129" s="3585"/>
      <c r="B129" s="3585"/>
      <c r="C129" s="3585"/>
      <c r="D129" s="3585"/>
      <c r="E129" s="3457" t="s">
        <v>90</v>
      </c>
      <c r="F129" s="3444"/>
      <c r="G129" s="3585"/>
      <c r="H129" s="3585"/>
      <c r="I129" s="3585"/>
      <c r="J129" s="3585"/>
      <c r="K129" s="3585"/>
      <c r="L129" s="4748"/>
      <c r="M129" s="3504"/>
      <c r="N129" s="3504"/>
      <c r="O129" s="4027"/>
      <c r="P129" s="5199"/>
      <c r="Q129" s="3588"/>
      <c r="R129" s="5199"/>
      <c r="S129" s="3505"/>
      <c r="T129" s="3508" t="s">
        <v>248</v>
      </c>
      <c r="U129" s="4277"/>
      <c r="V129" s="4277"/>
      <c r="W129" s="4277"/>
      <c r="X129" s="4277"/>
      <c r="Y129" s="4277"/>
      <c r="Z129" s="4277"/>
      <c r="AA129" s="4277"/>
      <c r="AB129" s="4277"/>
      <c r="AC129" s="4277"/>
      <c r="AD129" s="4277"/>
      <c r="AE129" s="4277"/>
      <c r="AF129" s="4277"/>
      <c r="AG129" s="4277"/>
      <c r="AH129" s="4277"/>
      <c r="AI129" s="4277"/>
      <c r="AJ129" s="4277"/>
      <c r="AK129" s="4277"/>
      <c r="AL129" s="4277"/>
      <c r="AM129" s="4277"/>
      <c r="AN129" s="4277"/>
      <c r="AO129" s="4277"/>
      <c r="AP129" s="4277"/>
      <c r="AQ129" s="4277"/>
      <c r="AR129" s="4277"/>
      <c r="AS129" s="4277"/>
      <c r="AT129" s="4277"/>
      <c r="AU129" s="4277"/>
      <c r="AV129" s="4277"/>
      <c r="AW129" s="4277"/>
      <c r="AX129" s="4277"/>
      <c r="AY129" s="4277"/>
      <c r="AZ129" s="4277"/>
      <c r="BA129" s="4277"/>
      <c r="BB129" s="4277"/>
      <c r="BC129" s="4277"/>
      <c r="BD129" s="4027"/>
      <c r="BE129" s="4470"/>
      <c r="BF129" s="4470" t="str">
        <f>IF(T129="","",T129)</f>
        <v>Добавить централизованную систему для дифференциации</v>
      </c>
      <c r="BG129" s="4470"/>
      <c r="BH129" s="4470"/>
      <c r="BI129" s="4027">
        <v>0</v>
      </c>
    </row>
    <row s="3935" customFormat="1" customHeight="1" ht="14.25">
      <c r="A130" s="3585"/>
      <c r="B130" s="3585"/>
      <c r="C130" s="3585"/>
      <c r="D130" s="3585"/>
      <c r="E130" s="3444" t="s">
        <v>90</v>
      </c>
      <c r="F130" s="3585"/>
      <c r="G130" s="3585"/>
      <c r="H130" s="3585"/>
      <c r="I130" s="3585"/>
      <c r="J130" s="3585"/>
      <c r="K130" s="3585"/>
      <c r="L130" s="4748"/>
      <c r="M130" s="3504"/>
      <c r="N130" s="3504"/>
      <c r="O130" s="4027"/>
      <c r="P130" s="5199"/>
      <c r="Q130" s="3588"/>
      <c r="R130" s="5199"/>
      <c r="S130" s="3505"/>
      <c r="T130" s="3508" t="s">
        <v>249</v>
      </c>
      <c r="U130" s="4277"/>
      <c r="V130" s="4277"/>
      <c r="W130" s="4277"/>
      <c r="X130" s="4277"/>
      <c r="Y130" s="4277"/>
      <c r="Z130" s="4277"/>
      <c r="AA130" s="4277"/>
      <c r="AB130" s="4277"/>
      <c r="AC130" s="4277"/>
      <c r="AD130" s="4277"/>
      <c r="AE130" s="4277"/>
      <c r="AF130" s="4277"/>
      <c r="AG130" s="4277"/>
      <c r="AH130" s="4277"/>
      <c r="AI130" s="4277"/>
      <c r="AJ130" s="4277"/>
      <c r="AK130" s="4277"/>
      <c r="AL130" s="4277"/>
      <c r="AM130" s="4277"/>
      <c r="AN130" s="4277"/>
      <c r="AO130" s="4277"/>
      <c r="AP130" s="4277"/>
      <c r="AQ130" s="4277"/>
      <c r="AR130" s="4277"/>
      <c r="AS130" s="4277"/>
      <c r="AT130" s="4277"/>
      <c r="AU130" s="4277"/>
      <c r="AV130" s="4277"/>
      <c r="AW130" s="4277"/>
      <c r="AX130" s="4277"/>
      <c r="AY130" s="4277"/>
      <c r="AZ130" s="4277"/>
      <c r="BA130" s="4277"/>
      <c r="BB130" s="4277"/>
      <c r="BC130" s="4277"/>
      <c r="BD130" s="4027"/>
      <c r="BE130" s="4470"/>
      <c r="BF130" s="4470" t="str">
        <f>IF(T130="","",T130)</f>
        <v>Добавить территорию для дифференциации</v>
      </c>
      <c r="BG130" s="4470"/>
      <c r="BH130" s="4470"/>
      <c r="BI130" s="4027">
        <v>0</v>
      </c>
    </row>
    <row s="5236" customFormat="1" customHeight="1" ht="21">
      <c r="A131" s="3443" t="s">
        <v>272</v>
      </c>
      <c r="B131" s="3443"/>
      <c r="C131" s="3443"/>
      <c r="D131" s="3443"/>
      <c r="E131" s="3444" t="s">
        <v>91</v>
      </c>
      <c r="F131" s="3443"/>
      <c r="G131" s="3443"/>
      <c r="H131" s="3443"/>
      <c r="I131" s="3443"/>
      <c r="J131" s="3443"/>
      <c r="K131" s="3443"/>
      <c r="L131" s="3528"/>
      <c r="M131" s="3518"/>
      <c r="N131" s="3518"/>
      <c r="O131" s="3518"/>
      <c r="P131" s="3711"/>
      <c r="Q131" s="4771"/>
      <c r="R131" s="3449"/>
      <c r="S131" s="5180" t="str">
        <f>INDEX(PT_DIFFERENTIATION_NUM_NTAR,MATCH(A131,PT_DIFFERENTIATION_NTAR_ID,0))</f>
        <v>6</v>
      </c>
      <c r="T131" s="4484" t="s">
        <v>122</v>
      </c>
      <c r="U131" s="3452"/>
      <c r="V131" s="3814"/>
      <c r="W131" s="3814"/>
      <c r="X131" s="3814"/>
      <c r="Y131" s="3814"/>
      <c r="Z131" s="3814"/>
      <c r="AA131" s="3814"/>
      <c r="AB131" s="3814"/>
      <c r="AC131" s="3455"/>
      <c r="AD131" s="3453" t="str">
        <f>INDEX(PT_DIFFERENTIATION_NTAR,MATCH(A131,PT_DIFFERENTIATION_NTAR_ID,0))</f>
        <v>Плата за подключение сетей водоснабжения, d 41-70 мм (закрытый способ прокладки, ГНБ)</v>
      </c>
      <c r="AE131" s="3814"/>
      <c r="AF131" s="3814"/>
      <c r="AG131" s="3814"/>
      <c r="AH131" s="3814"/>
      <c r="AI131" s="3814"/>
      <c r="AJ131" s="3814"/>
      <c r="AK131" s="3814"/>
      <c r="AL131" s="3814"/>
      <c r="AM131" s="3814"/>
      <c r="AN131" s="3814"/>
      <c r="AO131" s="3814"/>
      <c r="AP131" s="3814"/>
      <c r="AQ131" s="3814"/>
      <c r="AR131" s="3814"/>
      <c r="AS131" s="3814"/>
      <c r="AT131" s="3814"/>
      <c r="AU131" s="3814"/>
      <c r="AV131" s="3814"/>
      <c r="AW131" s="3814"/>
      <c r="AX131" s="3814"/>
      <c r="AY131" s="3814"/>
      <c r="AZ131" s="3814"/>
      <c r="BA131" s="3814"/>
      <c r="BB131" s="3455"/>
      <c r="BC131"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31" s="4027"/>
      <c r="BE131" s="4470"/>
      <c r="BF131" s="4470" t="str">
        <f>IF(T131="","",T131)</f>
        <v>Наименование тарифа</v>
      </c>
      <c r="BG131" s="4470"/>
      <c r="BH131" s="4470"/>
      <c r="BI131" s="4518">
        <v>0</v>
      </c>
    </row>
    <row s="5236" customFormat="1" customHeight="1" ht="21">
      <c r="A132" s="3443"/>
      <c r="B132" s="3443" t="s">
        <v>273</v>
      </c>
      <c r="C132" s="3443"/>
      <c r="D132" s="3443"/>
      <c r="E132" s="3457" t="s">
        <v>110</v>
      </c>
      <c r="F132" s="3444">
        <v>1</v>
      </c>
      <c r="G132" s="3443"/>
      <c r="H132" s="3443"/>
      <c r="I132" s="3443"/>
      <c r="J132" s="3443"/>
      <c r="K132" s="3443"/>
      <c r="L132" s="3528"/>
      <c r="M132" s="3518"/>
      <c r="N132" s="3518"/>
      <c r="O132" s="3518"/>
      <c r="P132" s="4983"/>
      <c r="Q132" s="3713"/>
      <c r="R132" s="3460"/>
      <c r="S132" s="5180" t="str">
        <f>INDEX(PT_DIFFERENTIATION_NUM_TER,MATCH(B132,PT_DIFFERENTIATION_TER_ID,0))</f>
        <v>6.1</v>
      </c>
      <c r="T132" s="3611" t="s">
        <v>435</v>
      </c>
      <c r="U132" s="3452"/>
      <c r="V132" s="3814"/>
      <c r="W132" s="3814"/>
      <c r="X132" s="3814"/>
      <c r="Y132" s="3814"/>
      <c r="Z132" s="3814"/>
      <c r="AA132" s="3814"/>
      <c r="AB132" s="3814"/>
      <c r="AC132" s="3455"/>
      <c r="AD132" s="3453" t="str">
        <f>INDEX(PT_DIFFERENTIATION_TER,MATCH(B132,PT_DIFFERENTIATION_TER_ID,0))</f>
        <v>Территория 1</v>
      </c>
      <c r="AE132" s="3814"/>
      <c r="AF132" s="3814"/>
      <c r="AG132" s="3814"/>
      <c r="AH132" s="3814"/>
      <c r="AI132" s="3814"/>
      <c r="AJ132" s="3814"/>
      <c r="AK132" s="3814"/>
      <c r="AL132" s="3814"/>
      <c r="AM132" s="3814"/>
      <c r="AN132" s="3814"/>
      <c r="AO132" s="3814"/>
      <c r="AP132" s="3814"/>
      <c r="AQ132" s="3814"/>
      <c r="AR132" s="3814"/>
      <c r="AS132" s="3814"/>
      <c r="AT132" s="3814"/>
      <c r="AU132" s="3814"/>
      <c r="AV132" s="3814"/>
      <c r="AW132" s="3814"/>
      <c r="AX132" s="3814"/>
      <c r="AY132" s="3814"/>
      <c r="AZ132" s="3814"/>
      <c r="BA132" s="3814"/>
      <c r="BB132" s="3455"/>
      <c r="BC132" s="3456" t="s">
        <v>436</v>
      </c>
      <c r="BD132" s="4027"/>
      <c r="BE132" s="4470"/>
      <c r="BF132" s="4470" t="str">
        <f>IF(T132="","",T132)</f>
        <v>Территория действия тарифа</v>
      </c>
      <c r="BG132" s="4470"/>
      <c r="BH132" s="4470"/>
      <c r="BI132" s="4518">
        <v>0</v>
      </c>
    </row>
    <row s="5236" customFormat="1" customHeight="1" ht="42">
      <c r="A133" s="3443"/>
      <c r="B133" s="3443"/>
      <c r="C133" s="3443" t="s">
        <v>274</v>
      </c>
      <c r="D133" s="3443"/>
      <c r="E133" s="3457" t="s">
        <v>110</v>
      </c>
      <c r="F133" s="3457"/>
      <c r="G133" s="3444">
        <v>1</v>
      </c>
      <c r="H133" s="3443"/>
      <c r="I133" s="3443"/>
      <c r="J133" s="3443"/>
      <c r="K133" s="3443"/>
      <c r="L133" s="3528"/>
      <c r="M133" s="3518"/>
      <c r="N133" s="3518"/>
      <c r="O133" s="3518"/>
      <c r="P133" s="2869"/>
      <c r="Q133" s="3713"/>
      <c r="R133" s="3460"/>
      <c r="S133" s="5180" t="str">
        <f>INDEX(PT_DIFFERENTIATION_NUM_CS,MATCH(C133,PT_DIFFERENTIATION_CS_ID,0))</f>
        <v>6.1.1</v>
      </c>
      <c r="T133" s="3463" t="s">
        <v>516</v>
      </c>
      <c r="U133" s="3452"/>
      <c r="V133" s="3814"/>
      <c r="W133" s="3814"/>
      <c r="X133" s="3814"/>
      <c r="Y133" s="3814"/>
      <c r="Z133" s="3814"/>
      <c r="AA133" s="3814"/>
      <c r="AB133" s="3814"/>
      <c r="AC133" s="3455"/>
      <c r="AD133" s="3453" t="str">
        <f>INDEX(PT_DIFFERENTIATION_CS,MATCH(C133,PT_DIFFERENTIATION_CS_ID,0))</f>
        <v>без дифференциации</v>
      </c>
      <c r="AE133" s="3814"/>
      <c r="AF133" s="3814"/>
      <c r="AG133" s="3814"/>
      <c r="AH133" s="3814"/>
      <c r="AI133" s="3814"/>
      <c r="AJ133" s="3814"/>
      <c r="AK133" s="3814"/>
      <c r="AL133" s="3814"/>
      <c r="AM133" s="3814"/>
      <c r="AN133" s="3814"/>
      <c r="AO133" s="3814"/>
      <c r="AP133" s="3814"/>
      <c r="AQ133" s="3814"/>
      <c r="AR133" s="3814"/>
      <c r="AS133" s="3814"/>
      <c r="AT133" s="3814"/>
      <c r="AU133" s="3814"/>
      <c r="AV133" s="3814"/>
      <c r="AW133" s="3814"/>
      <c r="AX133" s="3814"/>
      <c r="AY133" s="3814"/>
      <c r="AZ133" s="3814"/>
      <c r="BA133" s="3814"/>
      <c r="BB133" s="3455"/>
      <c r="BC133" s="3456" t="s">
        <v>517</v>
      </c>
      <c r="BD133" s="4027"/>
      <c r="BE133" s="4470"/>
      <c r="BF133" s="4470" t="str">
        <f>IF(T133="","",T133)</f>
        <v>Наименование централизованной системы холодного водоснабжения</v>
      </c>
      <c r="BG133" s="4470"/>
      <c r="BH133" s="4470"/>
      <c r="BI133" s="4518">
        <v>0</v>
      </c>
    </row>
    <row s="3935" customFormat="1" customHeight="1" ht="14.25">
      <c r="A134" s="3585"/>
      <c r="B134" s="3585"/>
      <c r="C134" s="3585"/>
      <c r="D134" s="3585"/>
      <c r="E134" s="3457" t="s">
        <v>110</v>
      </c>
      <c r="F134" s="3457"/>
      <c r="G134" s="3457"/>
      <c r="H134" s="3444">
        <v>1</v>
      </c>
      <c r="I134" s="3585"/>
      <c r="J134" s="3585"/>
      <c r="K134" s="3585"/>
      <c r="L134" s="4748"/>
      <c r="M134" s="3949"/>
      <c r="N134" s="3949"/>
      <c r="O134" s="3949"/>
      <c r="P134" s="3843"/>
      <c r="Q134" s="3844"/>
      <c r="R134" s="3475"/>
      <c r="S134" s="4055"/>
      <c r="T134" s="3845"/>
      <c r="U134" s="3647"/>
      <c r="V134" s="3816"/>
      <c r="W134" s="3816"/>
      <c r="X134" s="3816"/>
      <c r="Y134" s="3816"/>
      <c r="Z134" s="3816"/>
      <c r="AA134" s="3816"/>
      <c r="AB134" s="3816"/>
      <c r="AC134" s="3650"/>
      <c r="AD134" s="3648"/>
      <c r="AE134" s="3816"/>
      <c r="AF134" s="3816"/>
      <c r="AG134" s="3816"/>
      <c r="AH134" s="3816"/>
      <c r="AI134" s="3816"/>
      <c r="AJ134" s="3816"/>
      <c r="AK134" s="3816"/>
      <c r="AL134" s="3816"/>
      <c r="AM134" s="3816"/>
      <c r="AN134" s="3816"/>
      <c r="AO134" s="3816"/>
      <c r="AP134" s="3816"/>
      <c r="AQ134" s="3816"/>
      <c r="AR134" s="3816"/>
      <c r="AS134" s="3816"/>
      <c r="AT134" s="3816"/>
      <c r="AU134" s="3816"/>
      <c r="AV134" s="3816"/>
      <c r="AW134" s="3816"/>
      <c r="AX134" s="3816"/>
      <c r="AY134" s="3816"/>
      <c r="AZ134" s="3816"/>
      <c r="BA134" s="3816"/>
      <c r="BB134" s="3650"/>
      <c r="BC134" s="3651" t="s">
        <v>440</v>
      </c>
      <c r="BD134" s="4027"/>
      <c r="BE134" s="4470"/>
      <c r="BF134" s="4470" t="str">
        <f>IF(T134="","",T134)</f>
        <v/>
      </c>
      <c r="BG134" s="4470"/>
      <c r="BH134" s="4470"/>
      <c r="BI134" s="4027">
        <v>0</v>
      </c>
    </row>
    <row s="3935" customFormat="1" customHeight="1" ht="14.25">
      <c r="A135" s="3585"/>
      <c r="B135" s="3585"/>
      <c r="C135" s="3585"/>
      <c r="D135" s="3585"/>
      <c r="E135" s="3457" t="s">
        <v>110</v>
      </c>
      <c r="F135" s="3457"/>
      <c r="G135" s="3457"/>
      <c r="H135" s="3457"/>
      <c r="I135" s="4819" t="str">
        <f>S134&amp;".1"</f>
        <v>.1</v>
      </c>
      <c r="J135" s="3585"/>
      <c r="K135" s="3585"/>
      <c r="L135" s="4748" t="s">
        <v>441</v>
      </c>
      <c r="M135" s="3656"/>
      <c r="N135" s="3656"/>
      <c r="O135" s="3656"/>
      <c r="P135" s="5183">
        <v>1</v>
      </c>
      <c r="Q135" s="5183"/>
      <c r="R135" s="3469"/>
      <c r="S135" s="4055"/>
      <c r="T135" s="3646"/>
      <c r="U135" s="3647"/>
      <c r="V135" s="3816"/>
      <c r="W135" s="3816"/>
      <c r="X135" s="3816"/>
      <c r="Y135" s="3816"/>
      <c r="Z135" s="3816"/>
      <c r="AA135" s="3816"/>
      <c r="AB135" s="3816"/>
      <c r="AC135" s="3650"/>
      <c r="AD135" s="3648"/>
      <c r="AE135" s="3816"/>
      <c r="AF135" s="3816"/>
      <c r="AG135" s="3816"/>
      <c r="AH135" s="3816"/>
      <c r="AI135" s="3816"/>
      <c r="AJ135" s="3816"/>
      <c r="AK135" s="3816"/>
      <c r="AL135" s="3816"/>
      <c r="AM135" s="3816"/>
      <c r="AN135" s="3816"/>
      <c r="AO135" s="3816"/>
      <c r="AP135" s="3816"/>
      <c r="AQ135" s="3816"/>
      <c r="AR135" s="3816"/>
      <c r="AS135" s="3816"/>
      <c r="AT135" s="3816"/>
      <c r="AU135" s="3816"/>
      <c r="AV135" s="3816"/>
      <c r="AW135" s="3816"/>
      <c r="AX135" s="3816"/>
      <c r="AY135" s="3816"/>
      <c r="AZ135" s="3816"/>
      <c r="BA135" s="3816"/>
      <c r="BB135" s="3650"/>
      <c r="BC135" s="3651"/>
      <c r="BD135" s="4027"/>
      <c r="BE135" s="4470"/>
      <c r="BF135" s="4470" t="str">
        <f>IF(T135="","",T135)</f>
        <v/>
      </c>
      <c r="BG135" s="4470"/>
      <c r="BH135" s="4470"/>
      <c r="BI135" s="4027">
        <v>0</v>
      </c>
    </row>
    <row s="3935" customFormat="1" customHeight="1" ht="14.25">
      <c r="A136" s="3585"/>
      <c r="B136" s="3585"/>
      <c r="C136" s="3585"/>
      <c r="D136" s="3585"/>
      <c r="E136" s="3457" t="s">
        <v>110</v>
      </c>
      <c r="F136" s="3457"/>
      <c r="G136" s="3457"/>
      <c r="H136" s="3457"/>
      <c r="I136" s="3474"/>
      <c r="J136" s="4819" t="str">
        <f>S134&amp;".1"</f>
        <v>.1</v>
      </c>
      <c r="K136" s="3585"/>
      <c r="L136" s="4748"/>
      <c r="M136" s="3656"/>
      <c r="N136" s="3656"/>
      <c r="O136" s="3656"/>
      <c r="P136" s="5183"/>
      <c r="Q136" s="5183">
        <v>1</v>
      </c>
      <c r="R136" s="3475"/>
      <c r="S136" s="4055"/>
      <c r="T136" s="3714"/>
      <c r="U136" s="3647"/>
      <c r="V136" s="3816"/>
      <c r="W136" s="3816"/>
      <c r="X136" s="3816"/>
      <c r="Y136" s="3816"/>
      <c r="Z136" s="3816"/>
      <c r="AA136" s="3816"/>
      <c r="AB136" s="3816"/>
      <c r="AC136" s="3650"/>
      <c r="AD136" s="3648"/>
      <c r="AE136" s="3816"/>
      <c r="AF136" s="3816"/>
      <c r="AG136" s="3816"/>
      <c r="AH136" s="3816"/>
      <c r="AI136" s="3816"/>
      <c r="AJ136" s="3816"/>
      <c r="AK136" s="3816"/>
      <c r="AL136" s="3816"/>
      <c r="AM136" s="3816"/>
      <c r="AN136" s="3816"/>
      <c r="AO136" s="3816"/>
      <c r="AP136" s="3816"/>
      <c r="AQ136" s="3816"/>
      <c r="AR136" s="3816"/>
      <c r="AS136" s="3816"/>
      <c r="AT136" s="3816"/>
      <c r="AU136" s="3816"/>
      <c r="AV136" s="3816"/>
      <c r="AW136" s="3816"/>
      <c r="AX136" s="3816"/>
      <c r="AY136" s="3816"/>
      <c r="AZ136" s="3816"/>
      <c r="BA136" s="3816"/>
      <c r="BB136" s="3650"/>
      <c r="BC136" s="3651"/>
      <c r="BD136" s="4027"/>
      <c r="BE136" s="4470"/>
      <c r="BF136" s="4470" t="str">
        <f>IF(T136="","",T136)</f>
        <v/>
      </c>
      <c r="BG136" s="4470"/>
      <c r="BH136" s="4470"/>
      <c r="BI136" s="4027">
        <v>0</v>
      </c>
    </row>
    <row s="5236" customFormat="1" customHeight="1" ht="11.25">
      <c r="A137" s="3443"/>
      <c r="B137" s="3443"/>
      <c r="C137" s="3443"/>
      <c r="D137" s="3443"/>
      <c r="E137" s="3457" t="s">
        <v>110</v>
      </c>
      <c r="F137" s="3457"/>
      <c r="G137" s="3457"/>
      <c r="H137" s="3457"/>
      <c r="I137" s="3474"/>
      <c r="J137" s="3474"/>
      <c r="K137" s="4819" t="str">
        <f>S133&amp;".1"</f>
        <v>6.1.1.1</v>
      </c>
      <c r="L137" s="3528"/>
      <c r="M137" s="3711"/>
      <c r="N137" s="3711"/>
      <c r="O137" s="3711"/>
      <c r="P137" s="5183"/>
      <c r="Q137" s="5183"/>
      <c r="R137" s="3818">
        <v>1</v>
      </c>
      <c r="S137" s="3837" t="str">
        <f>$K137</f>
        <v>6.1.1.1</v>
      </c>
      <c r="T137" s="3847" t="s">
        <v>562</v>
      </c>
      <c r="U137" s="3452"/>
      <c r="V137" s="3900"/>
      <c r="W137" s="3480"/>
      <c r="X137" s="3900"/>
      <c r="Y137" s="3480"/>
      <c r="Z137" s="5184"/>
      <c r="AA137" s="4254" t="s">
        <v>65</v>
      </c>
      <c r="AB137" s="5184"/>
      <c r="AC137" s="4254" t="s">
        <v>65</v>
      </c>
      <c r="AD137" s="3194" t="s">
        <v>19</v>
      </c>
      <c r="AE137" s="3718"/>
      <c r="AF137" s="4666">
        <v>1</v>
      </c>
      <c r="AG137" s="5285" t="s">
        <v>28</v>
      </c>
      <c r="AH137" s="4254" t="s">
        <v>65</v>
      </c>
      <c r="AI137" s="3718"/>
      <c r="AJ137" s="4666">
        <v>1</v>
      </c>
      <c r="AK137" s="3719" t="s">
        <v>555</v>
      </c>
      <c r="AL137" s="4254" t="s">
        <v>19</v>
      </c>
      <c r="AM137" s="4106"/>
      <c r="AN137" s="4666">
        <v>1</v>
      </c>
      <c r="AO137" s="5286" t="s">
        <v>28</v>
      </c>
      <c r="AP137" s="3850" t="s">
        <v>65</v>
      </c>
      <c r="AQ137" s="3720"/>
      <c r="AR137" s="4666">
        <v>1</v>
      </c>
      <c r="AS137" s="5022" t="s">
        <v>561</v>
      </c>
      <c r="AT137" s="3900">
        <v>19813.2</v>
      </c>
      <c r="AU137" s="3480">
        <v>16511</v>
      </c>
      <c r="AV137" s="3900">
        <v>37.26</v>
      </c>
      <c r="AW137" s="3480">
        <v>31.05</v>
      </c>
      <c r="AX137" s="5184">
        <v>46023</v>
      </c>
      <c r="AY137" s="4254" t="s">
        <v>65</v>
      </c>
      <c r="AZ137" s="5184">
        <v>46387.65528935185</v>
      </c>
      <c r="BA137" s="4254" t="s">
        <v>65</v>
      </c>
      <c r="BB137" s="3581"/>
      <c r="BC137" s="3482" t="s">
        <v>536</v>
      </c>
      <c r="BD137" s="4027"/>
      <c r="BE137" s="4470"/>
      <c r="BF137" s="4470" t="str">
        <f>IF(T137="","",T137)</f>
        <v>d 41-70 мм (закрытый способ прокладки, ГНБ</v>
      </c>
      <c r="BG137" s="4470"/>
      <c r="BH137" s="4470"/>
      <c r="BI137" s="4518">
        <v>0</v>
      </c>
    </row>
    <row s="5236" customFormat="1" customHeight="1" ht="11.25">
      <c r="A138" s="3443"/>
      <c r="B138" s="3443"/>
      <c r="C138" s="3443"/>
      <c r="D138" s="3443"/>
      <c r="E138" s="3457" t="s">
        <v>110</v>
      </c>
      <c r="F138" s="3457"/>
      <c r="G138" s="3457"/>
      <c r="H138" s="3457"/>
      <c r="I138" s="3474"/>
      <c r="J138" s="3474"/>
      <c r="K138" s="4819"/>
      <c r="L138" s="3528"/>
      <c r="M138" s="3711"/>
      <c r="N138" s="3711"/>
      <c r="O138" s="3711"/>
      <c r="P138" s="5183"/>
      <c r="Q138" s="5183"/>
      <c r="R138" s="3818"/>
      <c r="S138" s="3725"/>
      <c r="T138" s="3853"/>
      <c r="U138" s="3452"/>
      <c r="V138" s="5847"/>
      <c r="W138" s="5848"/>
      <c r="X138" s="5849"/>
      <c r="Y138" s="5850"/>
      <c r="Z138" s="5851"/>
      <c r="AA138" s="5852"/>
      <c r="AB138" s="5853"/>
      <c r="AC138" s="5854"/>
      <c r="AD138" s="5052"/>
      <c r="AE138" s="3718"/>
      <c r="AF138" s="4666"/>
      <c r="AG138" s="5285" t="s">
        <v>28</v>
      </c>
      <c r="AH138" s="4254"/>
      <c r="AI138" s="3718"/>
      <c r="AJ138" s="4666"/>
      <c r="AK138" s="3719"/>
      <c r="AL138" s="4254"/>
      <c r="AM138" s="3640"/>
      <c r="AN138" s="4666"/>
      <c r="AO138" s="5286" t="s">
        <v>28</v>
      </c>
      <c r="AP138" s="3854"/>
      <c r="AQ138" s="5855"/>
      <c r="AR138" s="5856"/>
      <c r="AS138" s="5857" t="s">
        <v>537</v>
      </c>
      <c r="AT138" s="5858"/>
      <c r="AU138" s="5859"/>
      <c r="AV138" s="5860"/>
      <c r="AW138" s="5861"/>
      <c r="AX138" s="5862"/>
      <c r="AY138" s="5863"/>
      <c r="AZ138" s="5864"/>
      <c r="BA138" s="5865"/>
      <c r="BB138" s="5866"/>
      <c r="BC138" s="3486"/>
      <c r="BD138" s="4027"/>
      <c r="BE138" s="4470"/>
      <c r="BF138" s="4470"/>
      <c r="BG138" s="4470"/>
      <c r="BH138" s="4470"/>
      <c r="BI138" s="4518">
        <v>0</v>
      </c>
    </row>
    <row s="5236" customFormat="1" customHeight="1" ht="11.25">
      <c r="A139" s="3443"/>
      <c r="B139" s="3443"/>
      <c r="C139" s="3443"/>
      <c r="D139" s="3443"/>
      <c r="E139" s="3457" t="s">
        <v>110</v>
      </c>
      <c r="F139" s="3457"/>
      <c r="G139" s="3457"/>
      <c r="H139" s="3457"/>
      <c r="I139" s="3474"/>
      <c r="J139" s="3474"/>
      <c r="K139" s="4819"/>
      <c r="L139" s="3528"/>
      <c r="M139" s="3711"/>
      <c r="N139" s="3711"/>
      <c r="O139" s="3711"/>
      <c r="P139" s="5183"/>
      <c r="Q139" s="5183"/>
      <c r="R139" s="3818"/>
      <c r="S139" s="3725"/>
      <c r="T139" s="3853"/>
      <c r="U139" s="3452"/>
      <c r="V139" s="5867"/>
      <c r="W139" s="5868"/>
      <c r="X139" s="5869"/>
      <c r="Y139" s="5870"/>
      <c r="Z139" s="5871"/>
      <c r="AA139" s="5872"/>
      <c r="AB139" s="5873"/>
      <c r="AC139" s="5874"/>
      <c r="AD139" s="5052"/>
      <c r="AE139" s="3718"/>
      <c r="AF139" s="4666"/>
      <c r="AG139" s="5285" t="s">
        <v>28</v>
      </c>
      <c r="AH139" s="4254"/>
      <c r="AI139" s="3718"/>
      <c r="AJ139" s="4666"/>
      <c r="AK139" s="3719"/>
      <c r="AL139" s="4254"/>
      <c r="AM139" s="5875"/>
      <c r="AN139" s="5876"/>
      <c r="AO139" s="5877" t="s">
        <v>538</v>
      </c>
      <c r="AP139" s="5878"/>
      <c r="AQ139" s="5879"/>
      <c r="AR139" s="5880"/>
      <c r="AS139" s="5881"/>
      <c r="AT139" s="5882"/>
      <c r="AU139" s="5883"/>
      <c r="AV139" s="5884"/>
      <c r="AW139" s="5885"/>
      <c r="AX139" s="5886"/>
      <c r="AY139" s="5887"/>
      <c r="AZ139" s="5888"/>
      <c r="BA139" s="5889"/>
      <c r="BB139" s="5890"/>
      <c r="BC139" s="3486"/>
      <c r="BD139" s="4027"/>
      <c r="BE139" s="4470"/>
      <c r="BF139" s="4470"/>
      <c r="BG139" s="4470"/>
      <c r="BH139" s="4470"/>
      <c r="BI139" s="4518">
        <v>0</v>
      </c>
    </row>
    <row s="5236" customFormat="1" customHeight="1" ht="11.25">
      <c r="A140" s="3443"/>
      <c r="B140" s="3443"/>
      <c r="C140" s="3443"/>
      <c r="D140" s="3443"/>
      <c r="E140" s="3457" t="s">
        <v>110</v>
      </c>
      <c r="F140" s="3457"/>
      <c r="G140" s="3457"/>
      <c r="H140" s="3457"/>
      <c r="I140" s="3474"/>
      <c r="J140" s="3474"/>
      <c r="K140" s="4819"/>
      <c r="L140" s="3528"/>
      <c r="M140" s="3711"/>
      <c r="N140" s="3711"/>
      <c r="O140" s="3711"/>
      <c r="P140" s="5183"/>
      <c r="Q140" s="5183"/>
      <c r="R140" s="3818"/>
      <c r="S140" s="3725"/>
      <c r="T140" s="3853"/>
      <c r="U140" s="3452"/>
      <c r="V140" s="5891"/>
      <c r="W140" s="5892"/>
      <c r="X140" s="5893"/>
      <c r="Y140" s="5894"/>
      <c r="Z140" s="5895"/>
      <c r="AA140" s="5896"/>
      <c r="AB140" s="5897"/>
      <c r="AC140" s="5898"/>
      <c r="AD140" s="5052"/>
      <c r="AE140" s="3718"/>
      <c r="AF140" s="4666"/>
      <c r="AG140" s="5285" t="s">
        <v>28</v>
      </c>
      <c r="AH140" s="4254"/>
      <c r="AI140" s="5899"/>
      <c r="AJ140" s="5900"/>
      <c r="AK140" s="5901" t="s">
        <v>539</v>
      </c>
      <c r="AL140" s="5902"/>
      <c r="AM140" s="5903"/>
      <c r="AN140" s="5904"/>
      <c r="AO140" s="5905"/>
      <c r="AP140" s="5906"/>
      <c r="AQ140" s="5907"/>
      <c r="AR140" s="5908"/>
      <c r="AS140" s="5909"/>
      <c r="AT140" s="5910"/>
      <c r="AU140" s="5911"/>
      <c r="AV140" s="5912"/>
      <c r="AW140" s="5913"/>
      <c r="AX140" s="5914"/>
      <c r="AY140" s="5915"/>
      <c r="AZ140" s="5916"/>
      <c r="BA140" s="5917"/>
      <c r="BB140" s="5918"/>
      <c r="BC140" s="3486"/>
      <c r="BD140" s="4027"/>
      <c r="BE140" s="4470"/>
      <c r="BF140" s="4470"/>
      <c r="BG140" s="4470"/>
      <c r="BH140" s="4470"/>
      <c r="BI140" s="4518">
        <v>0</v>
      </c>
    </row>
    <row s="5236" customFormat="1" customHeight="1" ht="11.25">
      <c r="A141" s="3443"/>
      <c r="B141" s="3443"/>
      <c r="C141" s="3443"/>
      <c r="D141" s="3443"/>
      <c r="E141" s="3457" t="s">
        <v>110</v>
      </c>
      <c r="F141" s="3457"/>
      <c r="G141" s="3457"/>
      <c r="H141" s="3457"/>
      <c r="I141" s="3474"/>
      <c r="J141" s="3474"/>
      <c r="K141" s="4819"/>
      <c r="L141" s="3528"/>
      <c r="M141" s="3711"/>
      <c r="N141" s="3711"/>
      <c r="O141" s="3711"/>
      <c r="P141" s="5183"/>
      <c r="Q141" s="5183"/>
      <c r="R141" s="3818"/>
      <c r="S141" s="3732"/>
      <c r="T141" s="3856"/>
      <c r="U141" s="3452"/>
      <c r="V141" s="5919"/>
      <c r="W141" s="5920" t="str">
        <f>Z137&amp;"-"&amp;AB137</f>
        <v>-</v>
      </c>
      <c r="X141" s="5921"/>
      <c r="Y141" s="5922" t="str">
        <f>AB137&amp;"-"&amp;AD137</f>
        <v>-нет</v>
      </c>
      <c r="Z141" s="5923"/>
      <c r="AA141" s="5924"/>
      <c r="AB141" s="5925"/>
      <c r="AC141" s="5926"/>
      <c r="AD141" s="3003"/>
      <c r="AE141" s="5927"/>
      <c r="AF141" s="5928"/>
      <c r="AG141" s="5929" t="s">
        <v>540</v>
      </c>
      <c r="AH141" s="5930"/>
      <c r="AI141" s="5931"/>
      <c r="AJ141" s="5932"/>
      <c r="AK141" s="5933"/>
      <c r="AL141" s="5934"/>
      <c r="AM141" s="5935"/>
      <c r="AN141" s="5936"/>
      <c r="AO141" s="5937"/>
      <c r="AP141" s="5938"/>
      <c r="AQ141" s="5939"/>
      <c r="AR141" s="5940"/>
      <c r="AS141" s="5941"/>
      <c r="AT141" s="5942"/>
      <c r="AU141" s="5943" t="str">
        <f>AX137&amp;"-"&amp;AZ137</f>
        <v>46023-46387.65528935185</v>
      </c>
      <c r="AV141" s="5944"/>
      <c r="AW141" s="5945" t="str">
        <f>AZ137&amp;"-"&amp;BB137</f>
        <v>46387.65528935185-</v>
      </c>
      <c r="AX141" s="5946"/>
      <c r="AY141" s="5947"/>
      <c r="AZ141" s="5948"/>
      <c r="BA141" s="5949"/>
      <c r="BB141" s="5950" t="str">
        <f>BE137&amp;"-"&amp;BG137</f>
        <v>-</v>
      </c>
      <c r="BC141" s="3486"/>
      <c r="BD141" s="4027"/>
      <c r="BE141" s="4470"/>
      <c r="BF141" s="4470" t="str">
        <f>IF(T141="","",T141)</f>
        <v/>
      </c>
      <c r="BG141" s="4470"/>
      <c r="BH141" s="4470"/>
      <c r="BI141" s="4518">
        <v>0</v>
      </c>
    </row>
    <row s="5236" customFormat="1" customHeight="1" ht="11.25">
      <c r="A142" s="3443"/>
      <c r="B142" s="3443"/>
      <c r="C142" s="3443"/>
      <c r="D142" s="3443"/>
      <c r="E142" s="3457" t="s">
        <v>110</v>
      </c>
      <c r="F142" s="3457"/>
      <c r="G142" s="3457"/>
      <c r="H142" s="3457"/>
      <c r="I142" s="3474"/>
      <c r="J142" s="4819"/>
      <c r="K142" s="3443"/>
      <c r="L142" s="3528"/>
      <c r="M142" s="3711"/>
      <c r="N142" s="3711"/>
      <c r="O142" s="3711"/>
      <c r="P142" s="5183"/>
      <c r="Q142" s="5183"/>
      <c r="R142" s="3469"/>
      <c r="S142" s="5951"/>
      <c r="T142" s="5952" t="s">
        <v>503</v>
      </c>
      <c r="U142" s="5953"/>
      <c r="V142" s="5954"/>
      <c r="W142" s="5955"/>
      <c r="X142" s="5956"/>
      <c r="Y142" s="5957"/>
      <c r="Z142" s="5958"/>
      <c r="AA142" s="5959"/>
      <c r="AB142" s="5960"/>
      <c r="AC142" s="5961"/>
      <c r="AD142" s="5962"/>
      <c r="AE142" s="5963"/>
      <c r="AF142" s="5964"/>
      <c r="AG142" s="5965"/>
      <c r="AH142" s="5966"/>
      <c r="AI142" s="5967"/>
      <c r="AJ142" s="5968"/>
      <c r="AK142" s="5969"/>
      <c r="AL142" s="5970"/>
      <c r="AM142" s="5971"/>
      <c r="AN142" s="5972"/>
      <c r="AO142" s="5973"/>
      <c r="AP142" s="5974"/>
      <c r="AQ142" s="5975"/>
      <c r="AR142" s="5976"/>
      <c r="AS142" s="5977"/>
      <c r="AT142" s="5978"/>
      <c r="AU142" s="5979"/>
      <c r="AV142" s="5980"/>
      <c r="AW142" s="5981"/>
      <c r="AX142" s="5982"/>
      <c r="AY142" s="5983"/>
      <c r="AZ142" s="5984"/>
      <c r="BA142" s="5985"/>
      <c r="BB142" s="5986"/>
      <c r="BC142" s="3490"/>
      <c r="BD142" s="4027"/>
      <c r="BE142" s="4470"/>
      <c r="BF142" s="4470" t="str">
        <f>IF(T142="","",T142)</f>
        <v>Добавить строку</v>
      </c>
      <c r="BG142" s="4470"/>
      <c r="BH142" s="4470"/>
      <c r="BI142" s="4518">
        <v>0</v>
      </c>
    </row>
    <row s="3935" customFormat="1" customHeight="1" ht="14.25">
      <c r="A143" s="3585"/>
      <c r="B143" s="3585"/>
      <c r="C143" s="3585"/>
      <c r="D143" s="3585"/>
      <c r="E143" s="3457" t="s">
        <v>110</v>
      </c>
      <c r="F143" s="3457"/>
      <c r="G143" s="3457"/>
      <c r="H143" s="3457"/>
      <c r="I143" s="4819"/>
      <c r="J143" s="3585"/>
      <c r="K143" s="3585"/>
      <c r="L143" s="4748"/>
      <c r="M143" s="3656"/>
      <c r="N143" s="3656"/>
      <c r="O143" s="3656"/>
      <c r="P143" s="5183"/>
      <c r="Q143" s="5183"/>
      <c r="R143" s="3469"/>
      <c r="S143" s="3652"/>
      <c r="T143" s="3653"/>
      <c r="U143" s="3654"/>
      <c r="V143" s="3654"/>
      <c r="W143" s="3654"/>
      <c r="X143" s="3654"/>
      <c r="Y143" s="3654"/>
      <c r="Z143" s="3654"/>
      <c r="AA143" s="3654"/>
      <c r="AB143" s="3654"/>
      <c r="AC143" s="3654"/>
      <c r="AD143" s="3654"/>
      <c r="AE143" s="3654"/>
      <c r="AF143" s="3654"/>
      <c r="AG143" s="3654"/>
      <c r="AH143" s="3654"/>
      <c r="AI143" s="3654"/>
      <c r="AJ143" s="3654"/>
      <c r="AK143" s="3654"/>
      <c r="AL143" s="3654"/>
      <c r="AM143" s="3654"/>
      <c r="AN143" s="3654"/>
      <c r="AO143" s="3654"/>
      <c r="AP143" s="3654"/>
      <c r="AQ143" s="3654"/>
      <c r="AR143" s="3654"/>
      <c r="AS143" s="3654"/>
      <c r="AT143" s="3654"/>
      <c r="AU143" s="3654"/>
      <c r="AV143" s="3654"/>
      <c r="AW143" s="3654"/>
      <c r="AX143" s="3654"/>
      <c r="AY143" s="3654"/>
      <c r="AZ143" s="3654"/>
      <c r="BA143" s="3654"/>
      <c r="BB143" s="3654"/>
      <c r="BC143" s="3655"/>
      <c r="BD143" s="4027"/>
      <c r="BE143" s="4470"/>
      <c r="BF143" s="4470" t="str">
        <f>IF(T143="","",T143)</f>
        <v/>
      </c>
      <c r="BG143" s="4470"/>
      <c r="BH143" s="4470"/>
      <c r="BI143" s="4027">
        <v>0</v>
      </c>
    </row>
    <row s="3935" customFormat="1" customHeight="1" ht="14.25">
      <c r="A144" s="3585"/>
      <c r="B144" s="3585"/>
      <c r="C144" s="3585"/>
      <c r="D144" s="3585"/>
      <c r="E144" s="3457" t="s">
        <v>110</v>
      </c>
      <c r="F144" s="3457"/>
      <c r="G144" s="3457"/>
      <c r="H144" s="3444"/>
      <c r="I144" s="3585"/>
      <c r="J144" s="3585"/>
      <c r="K144" s="3585"/>
      <c r="L144" s="4748"/>
      <c r="M144" s="3949"/>
      <c r="N144" s="3949"/>
      <c r="O144" s="4027"/>
      <c r="P144" s="5199"/>
      <c r="Q144" s="3588"/>
      <c r="R144" s="3737"/>
      <c r="S144" s="3652"/>
      <c r="T144" s="3653"/>
      <c r="U144" s="3654"/>
      <c r="V144" s="3654"/>
      <c r="W144" s="3654"/>
      <c r="X144" s="3654"/>
      <c r="Y144" s="3654"/>
      <c r="Z144" s="3654"/>
      <c r="AA144" s="3654"/>
      <c r="AB144" s="3654"/>
      <c r="AC144" s="3654"/>
      <c r="AD144" s="3654"/>
      <c r="AE144" s="3654"/>
      <c r="AF144" s="3654"/>
      <c r="AG144" s="3654"/>
      <c r="AH144" s="3654"/>
      <c r="AI144" s="3654"/>
      <c r="AJ144" s="3654"/>
      <c r="AK144" s="3654"/>
      <c r="AL144" s="3654"/>
      <c r="AM144" s="3654"/>
      <c r="AN144" s="3654"/>
      <c r="AO144" s="3654"/>
      <c r="AP144" s="3654"/>
      <c r="AQ144" s="3654"/>
      <c r="AR144" s="3654"/>
      <c r="AS144" s="3654"/>
      <c r="AT144" s="3654"/>
      <c r="AU144" s="3654"/>
      <c r="AV144" s="3654"/>
      <c r="AW144" s="3654"/>
      <c r="AX144" s="3654"/>
      <c r="AY144" s="3654"/>
      <c r="AZ144" s="3654"/>
      <c r="BA144" s="3654"/>
      <c r="BB144" s="3654"/>
      <c r="BC144" s="3655"/>
      <c r="BD144" s="4027"/>
      <c r="BE144" s="4470"/>
      <c r="BF144" s="4470" t="str">
        <f>IF(T144="","",T144)</f>
        <v/>
      </c>
      <c r="BG144" s="4470"/>
      <c r="BH144" s="4470"/>
      <c r="BI144" s="4027">
        <v>0</v>
      </c>
    </row>
    <row s="3935" customFormat="1" customHeight="1" ht="14.25">
      <c r="A145" s="3585"/>
      <c r="B145" s="3585"/>
      <c r="C145" s="3585"/>
      <c r="D145" s="3585"/>
      <c r="E145" s="3457" t="s">
        <v>110</v>
      </c>
      <c r="F145" s="3457"/>
      <c r="G145" s="3444"/>
      <c r="H145" s="3585"/>
      <c r="I145" s="3585"/>
      <c r="J145" s="3585"/>
      <c r="K145" s="3585"/>
      <c r="L145" s="4748"/>
      <c r="M145" s="3949"/>
      <c r="N145" s="3949"/>
      <c r="O145" s="4027"/>
      <c r="P145" s="5199"/>
      <c r="Q145" s="3588"/>
      <c r="R145" s="5199"/>
      <c r="S145" s="3505"/>
      <c r="T145" s="3508"/>
      <c r="U145" s="4277"/>
      <c r="V145" s="4277"/>
      <c r="W145" s="4277"/>
      <c r="X145" s="4277"/>
      <c r="Y145" s="4277"/>
      <c r="Z145" s="4277"/>
      <c r="AA145" s="4277"/>
      <c r="AB145" s="4277"/>
      <c r="AC145" s="4277"/>
      <c r="AD145" s="4277"/>
      <c r="AE145" s="4277"/>
      <c r="AF145" s="4277"/>
      <c r="AG145" s="4277"/>
      <c r="AH145" s="4277"/>
      <c r="AI145" s="4277"/>
      <c r="AJ145" s="4277"/>
      <c r="AK145" s="4277"/>
      <c r="AL145" s="4277"/>
      <c r="AM145" s="4277"/>
      <c r="AN145" s="4277"/>
      <c r="AO145" s="4277"/>
      <c r="AP145" s="4277"/>
      <c r="AQ145" s="4277"/>
      <c r="AR145" s="4277"/>
      <c r="AS145" s="4277"/>
      <c r="AT145" s="4277"/>
      <c r="AU145" s="4277"/>
      <c r="AV145" s="4277"/>
      <c r="AW145" s="4277"/>
      <c r="AX145" s="4277"/>
      <c r="AY145" s="4277"/>
      <c r="AZ145" s="4277"/>
      <c r="BA145" s="4277"/>
      <c r="BB145" s="4277"/>
      <c r="BC145" s="4277"/>
      <c r="BD145" s="4027"/>
      <c r="BE145" s="4470"/>
      <c r="BF145" s="4470" t="str">
        <f>IF(T145="","",T145)</f>
        <v/>
      </c>
      <c r="BG145" s="4470"/>
      <c r="BH145" s="4470"/>
      <c r="BI145" s="4027">
        <v>0</v>
      </c>
    </row>
    <row s="3935" customFormat="1" customHeight="1" ht="14.25">
      <c r="A146" s="3585"/>
      <c r="B146" s="3585"/>
      <c r="C146" s="3585"/>
      <c r="D146" s="3585"/>
      <c r="E146" s="3457" t="s">
        <v>110</v>
      </c>
      <c r="F146" s="3444"/>
      <c r="G146" s="3585"/>
      <c r="H146" s="3585"/>
      <c r="I146" s="3585"/>
      <c r="J146" s="3585"/>
      <c r="K146" s="3585"/>
      <c r="L146" s="4748"/>
      <c r="M146" s="3504"/>
      <c r="N146" s="3504"/>
      <c r="O146" s="4027"/>
      <c r="P146" s="5199"/>
      <c r="Q146" s="3588"/>
      <c r="R146" s="5199"/>
      <c r="S146" s="3505"/>
      <c r="T146" s="3508" t="s">
        <v>248</v>
      </c>
      <c r="U146" s="4277"/>
      <c r="V146" s="4277"/>
      <c r="W146" s="4277"/>
      <c r="X146" s="4277"/>
      <c r="Y146" s="4277"/>
      <c r="Z146" s="4277"/>
      <c r="AA146" s="4277"/>
      <c r="AB146" s="4277"/>
      <c r="AC146" s="4277"/>
      <c r="AD146" s="4277"/>
      <c r="AE146" s="4277"/>
      <c r="AF146" s="4277"/>
      <c r="AG146" s="4277"/>
      <c r="AH146" s="4277"/>
      <c r="AI146" s="4277"/>
      <c r="AJ146" s="4277"/>
      <c r="AK146" s="4277"/>
      <c r="AL146" s="4277"/>
      <c r="AM146" s="4277"/>
      <c r="AN146" s="4277"/>
      <c r="AO146" s="4277"/>
      <c r="AP146" s="4277"/>
      <c r="AQ146" s="4277"/>
      <c r="AR146" s="4277"/>
      <c r="AS146" s="4277"/>
      <c r="AT146" s="4277"/>
      <c r="AU146" s="4277"/>
      <c r="AV146" s="4277"/>
      <c r="AW146" s="4277"/>
      <c r="AX146" s="4277"/>
      <c r="AY146" s="4277"/>
      <c r="AZ146" s="4277"/>
      <c r="BA146" s="4277"/>
      <c r="BB146" s="4277"/>
      <c r="BC146" s="4277"/>
      <c r="BD146" s="4027"/>
      <c r="BE146" s="4470"/>
      <c r="BF146" s="4470" t="str">
        <f>IF(T146="","",T146)</f>
        <v>Добавить централизованную систему для дифференциации</v>
      </c>
      <c r="BG146" s="4470"/>
      <c r="BH146" s="4470"/>
      <c r="BI146" s="4027">
        <v>0</v>
      </c>
    </row>
    <row s="3935" customFormat="1" customHeight="1" ht="14.25">
      <c r="A147" s="3585"/>
      <c r="B147" s="3585"/>
      <c r="C147" s="3585"/>
      <c r="D147" s="3585"/>
      <c r="E147" s="3444" t="s">
        <v>110</v>
      </c>
      <c r="F147" s="3585"/>
      <c r="G147" s="3585"/>
      <c r="H147" s="3585"/>
      <c r="I147" s="3585"/>
      <c r="J147" s="3585"/>
      <c r="K147" s="3585"/>
      <c r="L147" s="4748"/>
      <c r="M147" s="3504"/>
      <c r="N147" s="3504"/>
      <c r="O147" s="4027"/>
      <c r="P147" s="5199"/>
      <c r="Q147" s="3588"/>
      <c r="R147" s="5199"/>
      <c r="S147" s="3505"/>
      <c r="T147" s="3508" t="s">
        <v>249</v>
      </c>
      <c r="U147" s="4277"/>
      <c r="V147" s="4277"/>
      <c r="W147" s="4277"/>
      <c r="X147" s="4277"/>
      <c r="Y147" s="4277"/>
      <c r="Z147" s="4277"/>
      <c r="AA147" s="4277"/>
      <c r="AB147" s="4277"/>
      <c r="AC147" s="4277"/>
      <c r="AD147" s="4277"/>
      <c r="AE147" s="4277"/>
      <c r="AF147" s="4277"/>
      <c r="AG147" s="4277"/>
      <c r="AH147" s="4277"/>
      <c r="AI147" s="4277"/>
      <c r="AJ147" s="4277"/>
      <c r="AK147" s="4277"/>
      <c r="AL147" s="4277"/>
      <c r="AM147" s="4277"/>
      <c r="AN147" s="4277"/>
      <c r="AO147" s="4277"/>
      <c r="AP147" s="4277"/>
      <c r="AQ147" s="4277"/>
      <c r="AR147" s="4277"/>
      <c r="AS147" s="4277"/>
      <c r="AT147" s="4277"/>
      <c r="AU147" s="4277"/>
      <c r="AV147" s="4277"/>
      <c r="AW147" s="4277"/>
      <c r="AX147" s="4277"/>
      <c r="AY147" s="4277"/>
      <c r="AZ147" s="4277"/>
      <c r="BA147" s="4277"/>
      <c r="BB147" s="4277"/>
      <c r="BC147" s="4277"/>
      <c r="BD147" s="4027"/>
      <c r="BE147" s="4470"/>
      <c r="BF147" s="4470" t="str">
        <f>IF(T147="","",T147)</f>
        <v>Добавить территорию для дифференциации</v>
      </c>
      <c r="BG147" s="4470"/>
      <c r="BH147" s="4470"/>
      <c r="BI147" s="4027">
        <v>0</v>
      </c>
    </row>
    <row s="5236" customFormat="1" customHeight="1" ht="21">
      <c r="A148" s="3443" t="s">
        <v>277</v>
      </c>
      <c r="B148" s="3443"/>
      <c r="C148" s="3443"/>
      <c r="D148" s="3443"/>
      <c r="E148" s="3444" t="s">
        <v>92</v>
      </c>
      <c r="F148" s="3443"/>
      <c r="G148" s="3443"/>
      <c r="H148" s="3443"/>
      <c r="I148" s="3443"/>
      <c r="J148" s="3443"/>
      <c r="K148" s="3443"/>
      <c r="L148" s="3528"/>
      <c r="M148" s="3518"/>
      <c r="N148" s="3518"/>
      <c r="O148" s="3518"/>
      <c r="P148" s="3711"/>
      <c r="Q148" s="4771"/>
      <c r="R148" s="3449"/>
      <c r="S148" s="5180" t="str">
        <f>INDEX(PT_DIFFERENTIATION_NUM_NTAR,MATCH(A148,PT_DIFFERENTIATION_NTAR_ID,0))</f>
        <v>7</v>
      </c>
      <c r="T148" s="4484" t="s">
        <v>122</v>
      </c>
      <c r="U148" s="3452"/>
      <c r="V148" s="3814"/>
      <c r="W148" s="3814"/>
      <c r="X148" s="3814"/>
      <c r="Y148" s="3814"/>
      <c r="Z148" s="3814"/>
      <c r="AA148" s="3814"/>
      <c r="AB148" s="3814"/>
      <c r="AC148" s="3455"/>
      <c r="AD148" s="3453" t="str">
        <f>INDEX(PT_DIFFERENTIATION_NTAR,MATCH(A148,PT_DIFFERENTIATION_NTAR_ID,0))</f>
        <v>Плата за подключение сетей водоснабжения, d 71-100 мм (закрытый способ прокладки, ГНБ)</v>
      </c>
      <c r="AE148" s="3814"/>
      <c r="AF148" s="3814"/>
      <c r="AG148" s="3814"/>
      <c r="AH148" s="3814"/>
      <c r="AI148" s="3814"/>
      <c r="AJ148" s="3814"/>
      <c r="AK148" s="3814"/>
      <c r="AL148" s="3814"/>
      <c r="AM148" s="3814"/>
      <c r="AN148" s="3814"/>
      <c r="AO148" s="3814"/>
      <c r="AP148" s="3814"/>
      <c r="AQ148" s="3814"/>
      <c r="AR148" s="3814"/>
      <c r="AS148" s="3814"/>
      <c r="AT148" s="3814"/>
      <c r="AU148" s="3814"/>
      <c r="AV148" s="3814"/>
      <c r="AW148" s="3814"/>
      <c r="AX148" s="3814"/>
      <c r="AY148" s="3814"/>
      <c r="AZ148" s="3814"/>
      <c r="BA148" s="3814"/>
      <c r="BB148" s="3455"/>
      <c r="BC148"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48" s="4027"/>
      <c r="BE148" s="4470"/>
      <c r="BF148" s="4470" t="str">
        <f>IF(T148="","",T148)</f>
        <v>Наименование тарифа</v>
      </c>
      <c r="BG148" s="4470"/>
      <c r="BH148" s="4470"/>
      <c r="BI148" s="4518">
        <v>0</v>
      </c>
    </row>
    <row s="5236" customFormat="1" customHeight="1" ht="21">
      <c r="A149" s="3443"/>
      <c r="B149" s="3443" t="s">
        <v>278</v>
      </c>
      <c r="C149" s="3443"/>
      <c r="D149" s="3443"/>
      <c r="E149" s="3457" t="s">
        <v>91</v>
      </c>
      <c r="F149" s="3444">
        <v>1</v>
      </c>
      <c r="G149" s="3443"/>
      <c r="H149" s="3443"/>
      <c r="I149" s="3443"/>
      <c r="J149" s="3443"/>
      <c r="K149" s="3443"/>
      <c r="L149" s="3528"/>
      <c r="M149" s="3518"/>
      <c r="N149" s="3518"/>
      <c r="O149" s="3518"/>
      <c r="P149" s="4983"/>
      <c r="Q149" s="3713"/>
      <c r="R149" s="3460"/>
      <c r="S149" s="5180" t="str">
        <f>INDEX(PT_DIFFERENTIATION_NUM_TER,MATCH(B149,PT_DIFFERENTIATION_TER_ID,0))</f>
        <v>7.1</v>
      </c>
      <c r="T149" s="3611" t="s">
        <v>435</v>
      </c>
      <c r="U149" s="3452"/>
      <c r="V149" s="3814"/>
      <c r="W149" s="3814"/>
      <c r="X149" s="3814"/>
      <c r="Y149" s="3814"/>
      <c r="Z149" s="3814"/>
      <c r="AA149" s="3814"/>
      <c r="AB149" s="3814"/>
      <c r="AC149" s="3455"/>
      <c r="AD149" s="3453" t="str">
        <f>INDEX(PT_DIFFERENTIATION_TER,MATCH(B149,PT_DIFFERENTIATION_TER_ID,0))</f>
        <v>Территория 1</v>
      </c>
      <c r="AE149" s="3814"/>
      <c r="AF149" s="3814"/>
      <c r="AG149" s="3814"/>
      <c r="AH149" s="3814"/>
      <c r="AI149" s="3814"/>
      <c r="AJ149" s="3814"/>
      <c r="AK149" s="3814"/>
      <c r="AL149" s="3814"/>
      <c r="AM149" s="3814"/>
      <c r="AN149" s="3814"/>
      <c r="AO149" s="3814"/>
      <c r="AP149" s="3814"/>
      <c r="AQ149" s="3814"/>
      <c r="AR149" s="3814"/>
      <c r="AS149" s="3814"/>
      <c r="AT149" s="3814"/>
      <c r="AU149" s="3814"/>
      <c r="AV149" s="3814"/>
      <c r="AW149" s="3814"/>
      <c r="AX149" s="3814"/>
      <c r="AY149" s="3814"/>
      <c r="AZ149" s="3814"/>
      <c r="BA149" s="3814"/>
      <c r="BB149" s="3455"/>
      <c r="BC149" s="3456" t="s">
        <v>436</v>
      </c>
      <c r="BD149" s="4027"/>
      <c r="BE149" s="4470"/>
      <c r="BF149" s="4470" t="str">
        <f>IF(T149="","",T149)</f>
        <v>Территория действия тарифа</v>
      </c>
      <c r="BG149" s="4470"/>
      <c r="BH149" s="4470"/>
      <c r="BI149" s="4518">
        <v>0</v>
      </c>
    </row>
    <row s="5236" customFormat="1" customHeight="1" ht="42">
      <c r="A150" s="3443"/>
      <c r="B150" s="3443"/>
      <c r="C150" s="3443" t="s">
        <v>279</v>
      </c>
      <c r="D150" s="3443"/>
      <c r="E150" s="3457" t="s">
        <v>91</v>
      </c>
      <c r="F150" s="3457"/>
      <c r="G150" s="3444">
        <v>1</v>
      </c>
      <c r="H150" s="3443"/>
      <c r="I150" s="3443"/>
      <c r="J150" s="3443"/>
      <c r="K150" s="3443"/>
      <c r="L150" s="3528"/>
      <c r="M150" s="3518"/>
      <c r="N150" s="3518"/>
      <c r="O150" s="3518"/>
      <c r="P150" s="2869"/>
      <c r="Q150" s="3713"/>
      <c r="R150" s="3460"/>
      <c r="S150" s="5180" t="str">
        <f>INDEX(PT_DIFFERENTIATION_NUM_CS,MATCH(C150,PT_DIFFERENTIATION_CS_ID,0))</f>
        <v>7.1.1</v>
      </c>
      <c r="T150" s="3463" t="s">
        <v>516</v>
      </c>
      <c r="U150" s="3452"/>
      <c r="V150" s="3814"/>
      <c r="W150" s="3814"/>
      <c r="X150" s="3814"/>
      <c r="Y150" s="3814"/>
      <c r="Z150" s="3814"/>
      <c r="AA150" s="3814"/>
      <c r="AB150" s="3814"/>
      <c r="AC150" s="3455"/>
      <c r="AD150" s="3453" t="str">
        <f>INDEX(PT_DIFFERENTIATION_CS,MATCH(C150,PT_DIFFERENTIATION_CS_ID,0))</f>
        <v>без дифференциации</v>
      </c>
      <c r="AE150" s="3814"/>
      <c r="AF150" s="3814"/>
      <c r="AG150" s="3814"/>
      <c r="AH150" s="3814"/>
      <c r="AI150" s="3814"/>
      <c r="AJ150" s="3814"/>
      <c r="AK150" s="3814"/>
      <c r="AL150" s="3814"/>
      <c r="AM150" s="3814"/>
      <c r="AN150" s="3814"/>
      <c r="AO150" s="3814"/>
      <c r="AP150" s="3814"/>
      <c r="AQ150" s="3814"/>
      <c r="AR150" s="3814"/>
      <c r="AS150" s="3814"/>
      <c r="AT150" s="3814"/>
      <c r="AU150" s="3814"/>
      <c r="AV150" s="3814"/>
      <c r="AW150" s="3814"/>
      <c r="AX150" s="3814"/>
      <c r="AY150" s="3814"/>
      <c r="AZ150" s="3814"/>
      <c r="BA150" s="3814"/>
      <c r="BB150" s="3455"/>
      <c r="BC150" s="3456" t="s">
        <v>517</v>
      </c>
      <c r="BD150" s="4027"/>
      <c r="BE150" s="4470"/>
      <c r="BF150" s="4470" t="str">
        <f>IF(T150="","",T150)</f>
        <v>Наименование централизованной системы холодного водоснабжения</v>
      </c>
      <c r="BG150" s="4470"/>
      <c r="BH150" s="4470"/>
      <c r="BI150" s="4518">
        <v>0</v>
      </c>
    </row>
    <row s="3935" customFormat="1" customHeight="1" ht="14.25">
      <c r="A151" s="3585"/>
      <c r="B151" s="3585"/>
      <c r="C151" s="3585"/>
      <c r="D151" s="3585"/>
      <c r="E151" s="3457" t="s">
        <v>91</v>
      </c>
      <c r="F151" s="3457"/>
      <c r="G151" s="3457"/>
      <c r="H151" s="3444">
        <v>1</v>
      </c>
      <c r="I151" s="3585"/>
      <c r="J151" s="3585"/>
      <c r="K151" s="3585"/>
      <c r="L151" s="4748"/>
      <c r="M151" s="3949"/>
      <c r="N151" s="3949"/>
      <c r="O151" s="3949"/>
      <c r="P151" s="3843"/>
      <c r="Q151" s="3844"/>
      <c r="R151" s="3475"/>
      <c r="S151" s="4055"/>
      <c r="T151" s="3845"/>
      <c r="U151" s="3647"/>
      <c r="V151" s="3816"/>
      <c r="W151" s="3816"/>
      <c r="X151" s="3816"/>
      <c r="Y151" s="3816"/>
      <c r="Z151" s="3816"/>
      <c r="AA151" s="3816"/>
      <c r="AB151" s="3816"/>
      <c r="AC151" s="3650"/>
      <c r="AD151" s="3648"/>
      <c r="AE151" s="3816"/>
      <c r="AF151" s="3816"/>
      <c r="AG151" s="3816"/>
      <c r="AH151" s="3816"/>
      <c r="AI151" s="3816"/>
      <c r="AJ151" s="3816"/>
      <c r="AK151" s="3816"/>
      <c r="AL151" s="3816"/>
      <c r="AM151" s="3816"/>
      <c r="AN151" s="3816"/>
      <c r="AO151" s="3816"/>
      <c r="AP151" s="3816"/>
      <c r="AQ151" s="3816"/>
      <c r="AR151" s="3816"/>
      <c r="AS151" s="3816"/>
      <c r="AT151" s="3816"/>
      <c r="AU151" s="3816"/>
      <c r="AV151" s="3816"/>
      <c r="AW151" s="3816"/>
      <c r="AX151" s="3816"/>
      <c r="AY151" s="3816"/>
      <c r="AZ151" s="3816"/>
      <c r="BA151" s="3816"/>
      <c r="BB151" s="3650"/>
      <c r="BC151" s="3651" t="s">
        <v>440</v>
      </c>
      <c r="BD151" s="4027"/>
      <c r="BE151" s="4470"/>
      <c r="BF151" s="4470" t="str">
        <f>IF(T151="","",T151)</f>
        <v/>
      </c>
      <c r="BG151" s="4470"/>
      <c r="BH151" s="4470"/>
      <c r="BI151" s="4027">
        <v>0</v>
      </c>
    </row>
    <row s="3935" customFormat="1" customHeight="1" ht="14.25">
      <c r="A152" s="3585"/>
      <c r="B152" s="3585"/>
      <c r="C152" s="3585"/>
      <c r="D152" s="3585"/>
      <c r="E152" s="3457" t="s">
        <v>91</v>
      </c>
      <c r="F152" s="3457"/>
      <c r="G152" s="3457"/>
      <c r="H152" s="3457"/>
      <c r="I152" s="4819" t="str">
        <f>S151&amp;".1"</f>
        <v>.1</v>
      </c>
      <c r="J152" s="3585"/>
      <c r="K152" s="3585"/>
      <c r="L152" s="4748" t="s">
        <v>441</v>
      </c>
      <c r="M152" s="3656"/>
      <c r="N152" s="3656"/>
      <c r="O152" s="3656"/>
      <c r="P152" s="5183">
        <v>1</v>
      </c>
      <c r="Q152" s="5183"/>
      <c r="R152" s="3469"/>
      <c r="S152" s="4055"/>
      <c r="T152" s="3646"/>
      <c r="U152" s="3647"/>
      <c r="V152" s="3816"/>
      <c r="W152" s="3816"/>
      <c r="X152" s="3816"/>
      <c r="Y152" s="3816"/>
      <c r="Z152" s="3816"/>
      <c r="AA152" s="3816"/>
      <c r="AB152" s="3816"/>
      <c r="AC152" s="3650"/>
      <c r="AD152" s="3648"/>
      <c r="AE152" s="3816"/>
      <c r="AF152" s="3816"/>
      <c r="AG152" s="3816"/>
      <c r="AH152" s="3816"/>
      <c r="AI152" s="3816"/>
      <c r="AJ152" s="3816"/>
      <c r="AK152" s="3816"/>
      <c r="AL152" s="3816"/>
      <c r="AM152" s="3816"/>
      <c r="AN152" s="3816"/>
      <c r="AO152" s="3816"/>
      <c r="AP152" s="3816"/>
      <c r="AQ152" s="3816"/>
      <c r="AR152" s="3816"/>
      <c r="AS152" s="3816"/>
      <c r="AT152" s="3816"/>
      <c r="AU152" s="3816"/>
      <c r="AV152" s="3816"/>
      <c r="AW152" s="3816"/>
      <c r="AX152" s="3816"/>
      <c r="AY152" s="3816"/>
      <c r="AZ152" s="3816"/>
      <c r="BA152" s="3816"/>
      <c r="BB152" s="3650"/>
      <c r="BC152" s="3651"/>
      <c r="BD152" s="4027"/>
      <c r="BE152" s="4470"/>
      <c r="BF152" s="4470" t="str">
        <f>IF(T152="","",T152)</f>
        <v/>
      </c>
      <c r="BG152" s="4470"/>
      <c r="BH152" s="4470"/>
      <c r="BI152" s="4027">
        <v>0</v>
      </c>
    </row>
    <row s="3935" customFormat="1" customHeight="1" ht="14.25">
      <c r="A153" s="3585"/>
      <c r="B153" s="3585"/>
      <c r="C153" s="3585"/>
      <c r="D153" s="3585"/>
      <c r="E153" s="3457" t="s">
        <v>91</v>
      </c>
      <c r="F153" s="3457"/>
      <c r="G153" s="3457"/>
      <c r="H153" s="3457"/>
      <c r="I153" s="3474"/>
      <c r="J153" s="4819" t="str">
        <f>S151&amp;".1"</f>
        <v>.1</v>
      </c>
      <c r="K153" s="3585"/>
      <c r="L153" s="4748"/>
      <c r="M153" s="3656"/>
      <c r="N153" s="3656"/>
      <c r="O153" s="3656"/>
      <c r="P153" s="5183"/>
      <c r="Q153" s="5183">
        <v>1</v>
      </c>
      <c r="R153" s="3475"/>
      <c r="S153" s="4055"/>
      <c r="T153" s="3714"/>
      <c r="U153" s="3647"/>
      <c r="V153" s="3816"/>
      <c r="W153" s="3816"/>
      <c r="X153" s="3816"/>
      <c r="Y153" s="3816"/>
      <c r="Z153" s="3816"/>
      <c r="AA153" s="3816"/>
      <c r="AB153" s="3816"/>
      <c r="AC153" s="3650"/>
      <c r="AD153" s="3648"/>
      <c r="AE153" s="3816"/>
      <c r="AF153" s="3816"/>
      <c r="AG153" s="3816"/>
      <c r="AH153" s="3816"/>
      <c r="AI153" s="3816"/>
      <c r="AJ153" s="3816"/>
      <c r="AK153" s="3816"/>
      <c r="AL153" s="3816"/>
      <c r="AM153" s="3816"/>
      <c r="AN153" s="3816"/>
      <c r="AO153" s="3816"/>
      <c r="AP153" s="3816"/>
      <c r="AQ153" s="3816"/>
      <c r="AR153" s="3816"/>
      <c r="AS153" s="3816"/>
      <c r="AT153" s="3816"/>
      <c r="AU153" s="3816"/>
      <c r="AV153" s="3816"/>
      <c r="AW153" s="3816"/>
      <c r="AX153" s="3816"/>
      <c r="AY153" s="3816"/>
      <c r="AZ153" s="3816"/>
      <c r="BA153" s="3816"/>
      <c r="BB153" s="3650"/>
      <c r="BC153" s="3651"/>
      <c r="BD153" s="4027"/>
      <c r="BE153" s="4470"/>
      <c r="BF153" s="4470" t="str">
        <f>IF(T153="","",T153)</f>
        <v/>
      </c>
      <c r="BG153" s="4470"/>
      <c r="BH153" s="4470"/>
      <c r="BI153" s="4027">
        <v>0</v>
      </c>
    </row>
    <row s="5236" customFormat="1" customHeight="1" ht="11.25">
      <c r="A154" s="3443"/>
      <c r="B154" s="3443"/>
      <c r="C154" s="3443"/>
      <c r="D154" s="3443"/>
      <c r="E154" s="3457" t="s">
        <v>91</v>
      </c>
      <c r="F154" s="3457"/>
      <c r="G154" s="3457"/>
      <c r="H154" s="3457"/>
      <c r="I154" s="3474"/>
      <c r="J154" s="3474"/>
      <c r="K154" s="4819" t="str">
        <f>S150&amp;".1"</f>
        <v>7.1.1.1</v>
      </c>
      <c r="L154" s="3528"/>
      <c r="M154" s="3711"/>
      <c r="N154" s="3711"/>
      <c r="O154" s="3711"/>
      <c r="P154" s="5183"/>
      <c r="Q154" s="5183"/>
      <c r="R154" s="3818">
        <v>1</v>
      </c>
      <c r="S154" s="3837" t="str">
        <f>$K154</f>
        <v>7.1.1.1</v>
      </c>
      <c r="T154" s="3847" t="s">
        <v>563</v>
      </c>
      <c r="U154" s="3452"/>
      <c r="V154" s="3900"/>
      <c r="W154" s="3480"/>
      <c r="X154" s="3900"/>
      <c r="Y154" s="3480"/>
      <c r="Z154" s="5184"/>
      <c r="AA154" s="4254" t="s">
        <v>65</v>
      </c>
      <c r="AB154" s="5184"/>
      <c r="AC154" s="4254" t="s">
        <v>65</v>
      </c>
      <c r="AD154" s="3194" t="s">
        <v>19</v>
      </c>
      <c r="AE154" s="3718"/>
      <c r="AF154" s="4666">
        <v>1</v>
      </c>
      <c r="AG154" s="5285" t="s">
        <v>28</v>
      </c>
      <c r="AH154" s="4254" t="s">
        <v>65</v>
      </c>
      <c r="AI154" s="3718"/>
      <c r="AJ154" s="4666">
        <v>1</v>
      </c>
      <c r="AK154" s="3719" t="s">
        <v>557</v>
      </c>
      <c r="AL154" s="4254" t="s">
        <v>19</v>
      </c>
      <c r="AM154" s="4106"/>
      <c r="AN154" s="4666">
        <v>1</v>
      </c>
      <c r="AO154" s="5286" t="s">
        <v>28</v>
      </c>
      <c r="AP154" s="3850" t="s">
        <v>65</v>
      </c>
      <c r="AQ154" s="3720"/>
      <c r="AR154" s="4666">
        <v>1</v>
      </c>
      <c r="AS154" s="5022" t="s">
        <v>561</v>
      </c>
      <c r="AT154" s="3900">
        <v>17886</v>
      </c>
      <c r="AU154" s="3480">
        <v>14905</v>
      </c>
      <c r="AV154" s="3900">
        <v>37.26</v>
      </c>
      <c r="AW154" s="3480">
        <v>31.05</v>
      </c>
      <c r="AX154" s="5184">
        <v>46023</v>
      </c>
      <c r="AY154" s="4254" t="s">
        <v>65</v>
      </c>
      <c r="AZ154" s="5184">
        <v>46387.65528935185</v>
      </c>
      <c r="BA154" s="4254" t="s">
        <v>65</v>
      </c>
      <c r="BB154" s="3581"/>
      <c r="BC154" s="3482" t="s">
        <v>536</v>
      </c>
      <c r="BD154" s="4027"/>
      <c r="BE154" s="4470"/>
      <c r="BF154" s="4470" t="str">
        <f>IF(T154="","",T154)</f>
        <v>d 71-100 мм (закрытый способ прокладки, ГНБ)</v>
      </c>
      <c r="BG154" s="4470"/>
      <c r="BH154" s="4470"/>
      <c r="BI154" s="4518">
        <v>0</v>
      </c>
    </row>
    <row s="5236" customFormat="1" customHeight="1" ht="11.25">
      <c r="A155" s="3443"/>
      <c r="B155" s="3443"/>
      <c r="C155" s="3443"/>
      <c r="D155" s="3443"/>
      <c r="E155" s="3457" t="s">
        <v>91</v>
      </c>
      <c r="F155" s="3457"/>
      <c r="G155" s="3457"/>
      <c r="H155" s="3457"/>
      <c r="I155" s="3474"/>
      <c r="J155" s="3474"/>
      <c r="K155" s="4819"/>
      <c r="L155" s="3528"/>
      <c r="M155" s="3711"/>
      <c r="N155" s="3711"/>
      <c r="O155" s="3711"/>
      <c r="P155" s="5183"/>
      <c r="Q155" s="5183"/>
      <c r="R155" s="3818"/>
      <c r="S155" s="3725"/>
      <c r="T155" s="3853"/>
      <c r="U155" s="3452"/>
      <c r="V155" s="5987"/>
      <c r="W155" s="5988"/>
      <c r="X155" s="5989"/>
      <c r="Y155" s="5990"/>
      <c r="Z155" s="5991"/>
      <c r="AA155" s="5992"/>
      <c r="AB155" s="5993"/>
      <c r="AC155" s="5994"/>
      <c r="AD155" s="5052"/>
      <c r="AE155" s="3718"/>
      <c r="AF155" s="4666"/>
      <c r="AG155" s="5285" t="s">
        <v>28</v>
      </c>
      <c r="AH155" s="4254"/>
      <c r="AI155" s="3718"/>
      <c r="AJ155" s="4666"/>
      <c r="AK155" s="3719"/>
      <c r="AL155" s="4254"/>
      <c r="AM155" s="3640"/>
      <c r="AN155" s="4666"/>
      <c r="AO155" s="5286" t="s">
        <v>28</v>
      </c>
      <c r="AP155" s="3854"/>
      <c r="AQ155" s="5995"/>
      <c r="AR155" s="5996"/>
      <c r="AS155" s="5997" t="s">
        <v>537</v>
      </c>
      <c r="AT155" s="5998"/>
      <c r="AU155" s="5999"/>
      <c r="AV155" s="6000"/>
      <c r="AW155" s="6001"/>
      <c r="AX155" s="6002"/>
      <c r="AY155" s="6003"/>
      <c r="AZ155" s="6004"/>
      <c r="BA155" s="6005"/>
      <c r="BB155" s="6006"/>
      <c r="BC155" s="3486"/>
      <c r="BD155" s="4027"/>
      <c r="BE155" s="4470"/>
      <c r="BF155" s="4470"/>
      <c r="BG155" s="4470"/>
      <c r="BH155" s="4470"/>
      <c r="BI155" s="4518">
        <v>0</v>
      </c>
    </row>
    <row s="5236" customFormat="1" customHeight="1" ht="11.25">
      <c r="A156" s="3443"/>
      <c r="B156" s="3443"/>
      <c r="C156" s="3443"/>
      <c r="D156" s="3443"/>
      <c r="E156" s="3457" t="s">
        <v>91</v>
      </c>
      <c r="F156" s="3457"/>
      <c r="G156" s="3457"/>
      <c r="H156" s="3457"/>
      <c r="I156" s="3474"/>
      <c r="J156" s="3474"/>
      <c r="K156" s="4819"/>
      <c r="L156" s="3528"/>
      <c r="M156" s="3711"/>
      <c r="N156" s="3711"/>
      <c r="O156" s="3711"/>
      <c r="P156" s="5183"/>
      <c r="Q156" s="5183"/>
      <c r="R156" s="3818"/>
      <c r="S156" s="3725"/>
      <c r="T156" s="3853"/>
      <c r="U156" s="3452"/>
      <c r="V156" s="6007"/>
      <c r="W156" s="6008"/>
      <c r="X156" s="6009"/>
      <c r="Y156" s="6010"/>
      <c r="Z156" s="6011"/>
      <c r="AA156" s="6012"/>
      <c r="AB156" s="6013"/>
      <c r="AC156" s="6014"/>
      <c r="AD156" s="5052"/>
      <c r="AE156" s="3718"/>
      <c r="AF156" s="4666"/>
      <c r="AG156" s="5285" t="s">
        <v>28</v>
      </c>
      <c r="AH156" s="4254"/>
      <c r="AI156" s="3718"/>
      <c r="AJ156" s="4666"/>
      <c r="AK156" s="3719"/>
      <c r="AL156" s="4254"/>
      <c r="AM156" s="6015"/>
      <c r="AN156" s="6016"/>
      <c r="AO156" s="6017" t="s">
        <v>538</v>
      </c>
      <c r="AP156" s="6018"/>
      <c r="AQ156" s="6019"/>
      <c r="AR156" s="6020"/>
      <c r="AS156" s="6021"/>
      <c r="AT156" s="6022"/>
      <c r="AU156" s="6023"/>
      <c r="AV156" s="6024"/>
      <c r="AW156" s="6025"/>
      <c r="AX156" s="6026"/>
      <c r="AY156" s="6027"/>
      <c r="AZ156" s="6028"/>
      <c r="BA156" s="6029"/>
      <c r="BB156" s="6030"/>
      <c r="BC156" s="3486"/>
      <c r="BD156" s="4027"/>
      <c r="BE156" s="4470"/>
      <c r="BF156" s="4470"/>
      <c r="BG156" s="4470"/>
      <c r="BH156" s="4470"/>
      <c r="BI156" s="4518">
        <v>0</v>
      </c>
    </row>
    <row s="5236" customFormat="1" customHeight="1" ht="11.25">
      <c r="A157" s="3443"/>
      <c r="B157" s="3443"/>
      <c r="C157" s="3443"/>
      <c r="D157" s="3443"/>
      <c r="E157" s="3457" t="s">
        <v>91</v>
      </c>
      <c r="F157" s="3457"/>
      <c r="G157" s="3457"/>
      <c r="H157" s="3457"/>
      <c r="I157" s="3474"/>
      <c r="J157" s="3474"/>
      <c r="K157" s="4819"/>
      <c r="L157" s="3528"/>
      <c r="M157" s="3711"/>
      <c r="N157" s="3711"/>
      <c r="O157" s="3711"/>
      <c r="P157" s="5183"/>
      <c r="Q157" s="5183"/>
      <c r="R157" s="3818"/>
      <c r="S157" s="3725"/>
      <c r="T157" s="3853"/>
      <c r="U157" s="3452"/>
      <c r="V157" s="6031"/>
      <c r="W157" s="6032"/>
      <c r="X157" s="6033"/>
      <c r="Y157" s="6034"/>
      <c r="Z157" s="6035"/>
      <c r="AA157" s="6036"/>
      <c r="AB157" s="6037"/>
      <c r="AC157" s="6038"/>
      <c r="AD157" s="5052"/>
      <c r="AE157" s="3718"/>
      <c r="AF157" s="4666"/>
      <c r="AG157" s="5285" t="s">
        <v>28</v>
      </c>
      <c r="AH157" s="4254"/>
      <c r="AI157" s="6039"/>
      <c r="AJ157" s="6040"/>
      <c r="AK157" s="6041" t="s">
        <v>539</v>
      </c>
      <c r="AL157" s="6042"/>
      <c r="AM157" s="6043"/>
      <c r="AN157" s="6044"/>
      <c r="AO157" s="6045"/>
      <c r="AP157" s="6046"/>
      <c r="AQ157" s="6047"/>
      <c r="AR157" s="6048"/>
      <c r="AS157" s="6049"/>
      <c r="AT157" s="6050"/>
      <c r="AU157" s="6051"/>
      <c r="AV157" s="6052"/>
      <c r="AW157" s="6053"/>
      <c r="AX157" s="6054"/>
      <c r="AY157" s="6055"/>
      <c r="AZ157" s="6056"/>
      <c r="BA157" s="6057"/>
      <c r="BB157" s="6058"/>
      <c r="BC157" s="3486"/>
      <c r="BD157" s="4027"/>
      <c r="BE157" s="4470"/>
      <c r="BF157" s="4470"/>
      <c r="BG157" s="4470"/>
      <c r="BH157" s="4470"/>
      <c r="BI157" s="4518">
        <v>0</v>
      </c>
    </row>
    <row s="5236" customFormat="1" customHeight="1" ht="11.25">
      <c r="A158" s="3443"/>
      <c r="B158" s="3443"/>
      <c r="C158" s="3443"/>
      <c r="D158" s="3443"/>
      <c r="E158" s="3457" t="s">
        <v>91</v>
      </c>
      <c r="F158" s="3457"/>
      <c r="G158" s="3457"/>
      <c r="H158" s="3457"/>
      <c r="I158" s="3474"/>
      <c r="J158" s="3474"/>
      <c r="K158" s="4819"/>
      <c r="L158" s="3528"/>
      <c r="M158" s="3711"/>
      <c r="N158" s="3711"/>
      <c r="O158" s="3711"/>
      <c r="P158" s="5183"/>
      <c r="Q158" s="5183"/>
      <c r="R158" s="3818"/>
      <c r="S158" s="3732"/>
      <c r="T158" s="3856"/>
      <c r="U158" s="3452"/>
      <c r="V158" s="6059"/>
      <c r="W158" s="6060" t="str">
        <f>Z154&amp;"-"&amp;AB154</f>
        <v>-</v>
      </c>
      <c r="X158" s="6061"/>
      <c r="Y158" s="6062" t="str">
        <f>AB154&amp;"-"&amp;AD154</f>
        <v>-нет</v>
      </c>
      <c r="Z158" s="6063"/>
      <c r="AA158" s="6064"/>
      <c r="AB158" s="6065"/>
      <c r="AC158" s="6066"/>
      <c r="AD158" s="3003"/>
      <c r="AE158" s="6067"/>
      <c r="AF158" s="6068"/>
      <c r="AG158" s="6069" t="s">
        <v>540</v>
      </c>
      <c r="AH158" s="6070"/>
      <c r="AI158" s="6071"/>
      <c r="AJ158" s="6072"/>
      <c r="AK158" s="6073"/>
      <c r="AL158" s="6074"/>
      <c r="AM158" s="6075"/>
      <c r="AN158" s="6076"/>
      <c r="AO158" s="6077"/>
      <c r="AP158" s="6078"/>
      <c r="AQ158" s="6079"/>
      <c r="AR158" s="6080"/>
      <c r="AS158" s="6081"/>
      <c r="AT158" s="6082"/>
      <c r="AU158" s="6083" t="str">
        <f>AX154&amp;"-"&amp;AZ154</f>
        <v>46023-46387.65528935185</v>
      </c>
      <c r="AV158" s="6084"/>
      <c r="AW158" s="6085" t="str">
        <f>AZ154&amp;"-"&amp;BB154</f>
        <v>46387.65528935185-</v>
      </c>
      <c r="AX158" s="6086"/>
      <c r="AY158" s="6087"/>
      <c r="AZ158" s="6088"/>
      <c r="BA158" s="6089"/>
      <c r="BB158" s="6090" t="str">
        <f>BE154&amp;"-"&amp;BG154</f>
        <v>-</v>
      </c>
      <c r="BC158" s="3486"/>
      <c r="BD158" s="4027"/>
      <c r="BE158" s="4470"/>
      <c r="BF158" s="4470" t="str">
        <f>IF(T158="","",T158)</f>
        <v/>
      </c>
      <c r="BG158" s="4470"/>
      <c r="BH158" s="4470"/>
      <c r="BI158" s="4518">
        <v>0</v>
      </c>
    </row>
    <row s="5236" customFormat="1" customHeight="1" ht="11.25">
      <c r="A159" s="3443"/>
      <c r="B159" s="3443"/>
      <c r="C159" s="3443"/>
      <c r="D159" s="3443"/>
      <c r="E159" s="3457" t="s">
        <v>91</v>
      </c>
      <c r="F159" s="3457"/>
      <c r="G159" s="3457"/>
      <c r="H159" s="3457"/>
      <c r="I159" s="3474"/>
      <c r="J159" s="4819"/>
      <c r="K159" s="3443"/>
      <c r="L159" s="3528"/>
      <c r="M159" s="3711"/>
      <c r="N159" s="3711"/>
      <c r="O159" s="3711"/>
      <c r="P159" s="5183"/>
      <c r="Q159" s="5183"/>
      <c r="R159" s="3469"/>
      <c r="S159" s="6091"/>
      <c r="T159" s="6092" t="s">
        <v>503</v>
      </c>
      <c r="U159" s="6093"/>
      <c r="V159" s="6094"/>
      <c r="W159" s="6095"/>
      <c r="X159" s="6096"/>
      <c r="Y159" s="6097"/>
      <c r="Z159" s="6098"/>
      <c r="AA159" s="6099"/>
      <c r="AB159" s="6100"/>
      <c r="AC159" s="6101"/>
      <c r="AD159" s="6102"/>
      <c r="AE159" s="6103"/>
      <c r="AF159" s="6104"/>
      <c r="AG159" s="6105"/>
      <c r="AH159" s="6106"/>
      <c r="AI159" s="6107"/>
      <c r="AJ159" s="6108"/>
      <c r="AK159" s="6109"/>
      <c r="AL159" s="6110"/>
      <c r="AM159" s="6111"/>
      <c r="AN159" s="6112"/>
      <c r="AO159" s="6113"/>
      <c r="AP159" s="6114"/>
      <c r="AQ159" s="6115"/>
      <c r="AR159" s="6116"/>
      <c r="AS159" s="6117"/>
      <c r="AT159" s="6118"/>
      <c r="AU159" s="6119"/>
      <c r="AV159" s="6120"/>
      <c r="AW159" s="6121"/>
      <c r="AX159" s="6122"/>
      <c r="AY159" s="6123"/>
      <c r="AZ159" s="6124"/>
      <c r="BA159" s="6125"/>
      <c r="BB159" s="6126"/>
      <c r="BC159" s="3490"/>
      <c r="BD159" s="4027"/>
      <c r="BE159" s="4470"/>
      <c r="BF159" s="4470" t="str">
        <f>IF(T159="","",T159)</f>
        <v>Добавить строку</v>
      </c>
      <c r="BG159" s="4470"/>
      <c r="BH159" s="4470"/>
      <c r="BI159" s="4518">
        <v>0</v>
      </c>
    </row>
    <row s="3935" customFormat="1" customHeight="1" ht="14.25">
      <c r="A160" s="3585"/>
      <c r="B160" s="3585"/>
      <c r="C160" s="3585"/>
      <c r="D160" s="3585"/>
      <c r="E160" s="3457" t="s">
        <v>91</v>
      </c>
      <c r="F160" s="3457"/>
      <c r="G160" s="3457"/>
      <c r="H160" s="3457"/>
      <c r="I160" s="4819"/>
      <c r="J160" s="3585"/>
      <c r="K160" s="3585"/>
      <c r="L160" s="4748"/>
      <c r="M160" s="3656"/>
      <c r="N160" s="3656"/>
      <c r="O160" s="3656"/>
      <c r="P160" s="5183"/>
      <c r="Q160" s="5183"/>
      <c r="R160" s="3469"/>
      <c r="S160" s="3652"/>
      <c r="T160" s="3653"/>
      <c r="U160" s="3654"/>
      <c r="V160" s="3654"/>
      <c r="W160" s="3654"/>
      <c r="X160" s="3654"/>
      <c r="Y160" s="3654"/>
      <c r="Z160" s="3654"/>
      <c r="AA160" s="3654"/>
      <c r="AB160" s="3654"/>
      <c r="AC160" s="3654"/>
      <c r="AD160" s="3654"/>
      <c r="AE160" s="3654"/>
      <c r="AF160" s="3654"/>
      <c r="AG160" s="3654"/>
      <c r="AH160" s="3654"/>
      <c r="AI160" s="3654"/>
      <c r="AJ160" s="3654"/>
      <c r="AK160" s="3654"/>
      <c r="AL160" s="3654"/>
      <c r="AM160" s="3654"/>
      <c r="AN160" s="3654"/>
      <c r="AO160" s="3654"/>
      <c r="AP160" s="3654"/>
      <c r="AQ160" s="3654"/>
      <c r="AR160" s="3654"/>
      <c r="AS160" s="3654"/>
      <c r="AT160" s="3654"/>
      <c r="AU160" s="3654"/>
      <c r="AV160" s="3654"/>
      <c r="AW160" s="3654"/>
      <c r="AX160" s="3654"/>
      <c r="AY160" s="3654"/>
      <c r="AZ160" s="3654"/>
      <c r="BA160" s="3654"/>
      <c r="BB160" s="3654"/>
      <c r="BC160" s="3655"/>
      <c r="BD160" s="4027"/>
      <c r="BE160" s="4470"/>
      <c r="BF160" s="4470" t="str">
        <f>IF(T160="","",T160)</f>
        <v/>
      </c>
      <c r="BG160" s="4470"/>
      <c r="BH160" s="4470"/>
      <c r="BI160" s="4027">
        <v>0</v>
      </c>
    </row>
    <row s="3935" customFormat="1" customHeight="1" ht="14.25">
      <c r="A161" s="3585"/>
      <c r="B161" s="3585"/>
      <c r="C161" s="3585"/>
      <c r="D161" s="3585"/>
      <c r="E161" s="3457" t="s">
        <v>91</v>
      </c>
      <c r="F161" s="3457"/>
      <c r="G161" s="3457"/>
      <c r="H161" s="3444"/>
      <c r="I161" s="3585"/>
      <c r="J161" s="3585"/>
      <c r="K161" s="3585"/>
      <c r="L161" s="4748"/>
      <c r="M161" s="3949"/>
      <c r="N161" s="3949"/>
      <c r="O161" s="4027"/>
      <c r="P161" s="5199"/>
      <c r="Q161" s="3588"/>
      <c r="R161" s="3737"/>
      <c r="S161" s="3652"/>
      <c r="T161" s="3653"/>
      <c r="U161" s="3654"/>
      <c r="V161" s="3654"/>
      <c r="W161" s="3654"/>
      <c r="X161" s="3654"/>
      <c r="Y161" s="3654"/>
      <c r="Z161" s="3654"/>
      <c r="AA161" s="3654"/>
      <c r="AB161" s="3654"/>
      <c r="AC161" s="3654"/>
      <c r="AD161" s="3654"/>
      <c r="AE161" s="3654"/>
      <c r="AF161" s="3654"/>
      <c r="AG161" s="3654"/>
      <c r="AH161" s="3654"/>
      <c r="AI161" s="3654"/>
      <c r="AJ161" s="3654"/>
      <c r="AK161" s="3654"/>
      <c r="AL161" s="3654"/>
      <c r="AM161" s="3654"/>
      <c r="AN161" s="3654"/>
      <c r="AO161" s="3654"/>
      <c r="AP161" s="3654"/>
      <c r="AQ161" s="3654"/>
      <c r="AR161" s="3654"/>
      <c r="AS161" s="3654"/>
      <c r="AT161" s="3654"/>
      <c r="AU161" s="3654"/>
      <c r="AV161" s="3654"/>
      <c r="AW161" s="3654"/>
      <c r="AX161" s="3654"/>
      <c r="AY161" s="3654"/>
      <c r="AZ161" s="3654"/>
      <c r="BA161" s="3654"/>
      <c r="BB161" s="3654"/>
      <c r="BC161" s="3655"/>
      <c r="BD161" s="4027"/>
      <c r="BE161" s="4470"/>
      <c r="BF161" s="4470" t="str">
        <f>IF(T161="","",T161)</f>
        <v/>
      </c>
      <c r="BG161" s="4470"/>
      <c r="BH161" s="4470"/>
      <c r="BI161" s="4027">
        <v>0</v>
      </c>
    </row>
    <row s="3935" customFormat="1" customHeight="1" ht="14.25">
      <c r="A162" s="3585"/>
      <c r="B162" s="3585"/>
      <c r="C162" s="3585"/>
      <c r="D162" s="3585"/>
      <c r="E162" s="3457" t="s">
        <v>91</v>
      </c>
      <c r="F162" s="3457"/>
      <c r="G162" s="3444"/>
      <c r="H162" s="3585"/>
      <c r="I162" s="3585"/>
      <c r="J162" s="3585"/>
      <c r="K162" s="3585"/>
      <c r="L162" s="4748"/>
      <c r="M162" s="3949"/>
      <c r="N162" s="3949"/>
      <c r="O162" s="4027"/>
      <c r="P162" s="5199"/>
      <c r="Q162" s="3588"/>
      <c r="R162" s="5199"/>
      <c r="S162" s="3505"/>
      <c r="T162" s="3508"/>
      <c r="U162" s="4277"/>
      <c r="V162" s="4277"/>
      <c r="W162" s="4277"/>
      <c r="X162" s="4277"/>
      <c r="Y162" s="4277"/>
      <c r="Z162" s="4277"/>
      <c r="AA162" s="4277"/>
      <c r="AB162" s="4277"/>
      <c r="AC162" s="4277"/>
      <c r="AD162" s="4277"/>
      <c r="AE162" s="4277"/>
      <c r="AF162" s="4277"/>
      <c r="AG162" s="4277"/>
      <c r="AH162" s="4277"/>
      <c r="AI162" s="4277"/>
      <c r="AJ162" s="4277"/>
      <c r="AK162" s="4277"/>
      <c r="AL162" s="4277"/>
      <c r="AM162" s="4277"/>
      <c r="AN162" s="4277"/>
      <c r="AO162" s="4277"/>
      <c r="AP162" s="4277"/>
      <c r="AQ162" s="4277"/>
      <c r="AR162" s="4277"/>
      <c r="AS162" s="4277"/>
      <c r="AT162" s="4277"/>
      <c r="AU162" s="4277"/>
      <c r="AV162" s="4277"/>
      <c r="AW162" s="4277"/>
      <c r="AX162" s="4277"/>
      <c r="AY162" s="4277"/>
      <c r="AZ162" s="4277"/>
      <c r="BA162" s="4277"/>
      <c r="BB162" s="4277"/>
      <c r="BC162" s="4277"/>
      <c r="BD162" s="4027"/>
      <c r="BE162" s="4470"/>
      <c r="BF162" s="4470" t="str">
        <f>IF(T162="","",T162)</f>
        <v/>
      </c>
      <c r="BG162" s="4470"/>
      <c r="BH162" s="4470"/>
      <c r="BI162" s="4027">
        <v>0</v>
      </c>
    </row>
    <row s="3935" customFormat="1" customHeight="1" ht="14.25">
      <c r="A163" s="3585"/>
      <c r="B163" s="3585"/>
      <c r="C163" s="3585"/>
      <c r="D163" s="3585"/>
      <c r="E163" s="3457" t="s">
        <v>91</v>
      </c>
      <c r="F163" s="3444"/>
      <c r="G163" s="3585"/>
      <c r="H163" s="3585"/>
      <c r="I163" s="3585"/>
      <c r="J163" s="3585"/>
      <c r="K163" s="3585"/>
      <c r="L163" s="4748"/>
      <c r="M163" s="3504"/>
      <c r="N163" s="3504"/>
      <c r="O163" s="4027"/>
      <c r="P163" s="5199"/>
      <c r="Q163" s="3588"/>
      <c r="R163" s="5199"/>
      <c r="S163" s="3505"/>
      <c r="T163" s="3508" t="s">
        <v>248</v>
      </c>
      <c r="U163" s="4277"/>
      <c r="V163" s="4277"/>
      <c r="W163" s="4277"/>
      <c r="X163" s="4277"/>
      <c r="Y163" s="4277"/>
      <c r="Z163" s="4277"/>
      <c r="AA163" s="4277"/>
      <c r="AB163" s="4277"/>
      <c r="AC163" s="4277"/>
      <c r="AD163" s="4277"/>
      <c r="AE163" s="4277"/>
      <c r="AF163" s="4277"/>
      <c r="AG163" s="4277"/>
      <c r="AH163" s="4277"/>
      <c r="AI163" s="4277"/>
      <c r="AJ163" s="4277"/>
      <c r="AK163" s="4277"/>
      <c r="AL163" s="4277"/>
      <c r="AM163" s="4277"/>
      <c r="AN163" s="4277"/>
      <c r="AO163" s="4277"/>
      <c r="AP163" s="4277"/>
      <c r="AQ163" s="4277"/>
      <c r="AR163" s="4277"/>
      <c r="AS163" s="4277"/>
      <c r="AT163" s="4277"/>
      <c r="AU163" s="4277"/>
      <c r="AV163" s="4277"/>
      <c r="AW163" s="4277"/>
      <c r="AX163" s="4277"/>
      <c r="AY163" s="4277"/>
      <c r="AZ163" s="4277"/>
      <c r="BA163" s="4277"/>
      <c r="BB163" s="4277"/>
      <c r="BC163" s="4277"/>
      <c r="BD163" s="4027"/>
      <c r="BE163" s="4470"/>
      <c r="BF163" s="4470" t="str">
        <f>IF(T163="","",T163)</f>
        <v>Добавить централизованную систему для дифференциации</v>
      </c>
      <c r="BG163" s="4470"/>
      <c r="BH163" s="4470"/>
      <c r="BI163" s="4027">
        <v>0</v>
      </c>
    </row>
    <row s="3935" customFormat="1" customHeight="1" ht="14.25">
      <c r="A164" s="3585"/>
      <c r="B164" s="3585"/>
      <c r="C164" s="3585"/>
      <c r="D164" s="3585"/>
      <c r="E164" s="3444" t="s">
        <v>91</v>
      </c>
      <c r="F164" s="3585"/>
      <c r="G164" s="3585"/>
      <c r="H164" s="3585"/>
      <c r="I164" s="3585"/>
      <c r="J164" s="3585"/>
      <c r="K164" s="3585"/>
      <c r="L164" s="4748"/>
      <c r="M164" s="3504"/>
      <c r="N164" s="3504"/>
      <c r="O164" s="4027"/>
      <c r="P164" s="5199"/>
      <c r="Q164" s="3588"/>
      <c r="R164" s="5199"/>
      <c r="S164" s="3505"/>
      <c r="T164" s="3508" t="s">
        <v>249</v>
      </c>
      <c r="U164" s="4277"/>
      <c r="V164" s="4277"/>
      <c r="W164" s="4277"/>
      <c r="X164" s="4277"/>
      <c r="Y164" s="4277"/>
      <c r="Z164" s="4277"/>
      <c r="AA164" s="4277"/>
      <c r="AB164" s="4277"/>
      <c r="AC164" s="4277"/>
      <c r="AD164" s="4277"/>
      <c r="AE164" s="4277"/>
      <c r="AF164" s="4277"/>
      <c r="AG164" s="4277"/>
      <c r="AH164" s="4277"/>
      <c r="AI164" s="4277"/>
      <c r="AJ164" s="4277"/>
      <c r="AK164" s="4277"/>
      <c r="AL164" s="4277"/>
      <c r="AM164" s="4277"/>
      <c r="AN164" s="4277"/>
      <c r="AO164" s="4277"/>
      <c r="AP164" s="4277"/>
      <c r="AQ164" s="4277"/>
      <c r="AR164" s="4277"/>
      <c r="AS164" s="4277"/>
      <c r="AT164" s="4277"/>
      <c r="AU164" s="4277"/>
      <c r="AV164" s="4277"/>
      <c r="AW164" s="4277"/>
      <c r="AX164" s="4277"/>
      <c r="AY164" s="4277"/>
      <c r="AZ164" s="4277"/>
      <c r="BA164" s="4277"/>
      <c r="BB164" s="4277"/>
      <c r="BC164" s="4277"/>
      <c r="BD164" s="4027"/>
      <c r="BE164" s="4470"/>
      <c r="BF164" s="4470" t="str">
        <f>IF(T164="","",T164)</f>
        <v>Добавить территорию для дифференциации</v>
      </c>
      <c r="BG164" s="4470"/>
      <c r="BH164" s="4470"/>
      <c r="BI164" s="4027">
        <v>0</v>
      </c>
    </row>
    <row s="5236" customFormat="1" customHeight="1" ht="21">
      <c r="A165" s="3443" t="s">
        <v>282</v>
      </c>
      <c r="B165" s="3443"/>
      <c r="C165" s="3443"/>
      <c r="D165" s="3443"/>
      <c r="E165" s="3444" t="s">
        <v>111</v>
      </c>
      <c r="F165" s="3443"/>
      <c r="G165" s="3443"/>
      <c r="H165" s="3443"/>
      <c r="I165" s="3443"/>
      <c r="J165" s="3443"/>
      <c r="K165" s="3443"/>
      <c r="L165" s="3528"/>
      <c r="M165" s="3518"/>
      <c r="N165" s="3518"/>
      <c r="O165" s="3518"/>
      <c r="P165" s="3711"/>
      <c r="Q165" s="4771"/>
      <c r="R165" s="3449"/>
      <c r="S165" s="5180" t="str">
        <f>INDEX(PT_DIFFERENTIATION_NUM_NTAR,MATCH(A165,PT_DIFFERENTIATION_NTAR_ID,0))</f>
        <v>8</v>
      </c>
      <c r="T165" s="4484" t="s">
        <v>122</v>
      </c>
      <c r="U165" s="3452"/>
      <c r="V165" s="3814"/>
      <c r="W165" s="3814"/>
      <c r="X165" s="3814"/>
      <c r="Y165" s="3814"/>
      <c r="Z165" s="3814"/>
      <c r="AA165" s="3814"/>
      <c r="AB165" s="3814"/>
      <c r="AC165" s="3455"/>
      <c r="AD165" s="3453" t="str">
        <f>INDEX(PT_DIFFERENTIATION_NTAR,MATCH(A165,PT_DIFFERENTIATION_NTAR_ID,0))</f>
        <v>Плата за подключение сетей водоснабжения, d 101-150 мм (закрытый способ прокладки, ГНБ)</v>
      </c>
      <c r="AE165" s="3814"/>
      <c r="AF165" s="3814"/>
      <c r="AG165" s="3814"/>
      <c r="AH165" s="3814"/>
      <c r="AI165" s="3814"/>
      <c r="AJ165" s="3814"/>
      <c r="AK165" s="3814"/>
      <c r="AL165" s="3814"/>
      <c r="AM165" s="3814"/>
      <c r="AN165" s="3814"/>
      <c r="AO165" s="3814"/>
      <c r="AP165" s="3814"/>
      <c r="AQ165" s="3814"/>
      <c r="AR165" s="3814"/>
      <c r="AS165" s="3814"/>
      <c r="AT165" s="3814"/>
      <c r="AU165" s="3814"/>
      <c r="AV165" s="3814"/>
      <c r="AW165" s="3814"/>
      <c r="AX165" s="3814"/>
      <c r="AY165" s="3814"/>
      <c r="AZ165" s="3814"/>
      <c r="BA165" s="3814"/>
      <c r="BB165" s="3455"/>
      <c r="BC165" s="34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165" s="4027"/>
      <c r="BE165" s="4470"/>
      <c r="BF165" s="4470" t="str">
        <f>IF(T165="","",T165)</f>
        <v>Наименование тарифа</v>
      </c>
      <c r="BG165" s="4470"/>
      <c r="BH165" s="4470"/>
      <c r="BI165" s="4518">
        <v>0</v>
      </c>
    </row>
    <row s="5236" customFormat="1" customHeight="1" ht="21">
      <c r="A166" s="3443"/>
      <c r="B166" s="3443" t="s">
        <v>283</v>
      </c>
      <c r="C166" s="3443"/>
      <c r="D166" s="3443"/>
      <c r="E166" s="3457" t="s">
        <v>92</v>
      </c>
      <c r="F166" s="3444">
        <v>1</v>
      </c>
      <c r="G166" s="3443"/>
      <c r="H166" s="3443"/>
      <c r="I166" s="3443"/>
      <c r="J166" s="3443"/>
      <c r="K166" s="3443"/>
      <c r="L166" s="3528"/>
      <c r="M166" s="3518"/>
      <c r="N166" s="3518"/>
      <c r="O166" s="3518"/>
      <c r="P166" s="4983"/>
      <c r="Q166" s="3713"/>
      <c r="R166" s="3460"/>
      <c r="S166" s="5180" t="str">
        <f>INDEX(PT_DIFFERENTIATION_NUM_TER,MATCH(B166,PT_DIFFERENTIATION_TER_ID,0))</f>
        <v>8.1</v>
      </c>
      <c r="T166" s="3611" t="s">
        <v>435</v>
      </c>
      <c r="U166" s="3452"/>
      <c r="V166" s="3814"/>
      <c r="W166" s="3814"/>
      <c r="X166" s="3814"/>
      <c r="Y166" s="3814"/>
      <c r="Z166" s="3814"/>
      <c r="AA166" s="3814"/>
      <c r="AB166" s="3814"/>
      <c r="AC166" s="3455"/>
      <c r="AD166" s="3453" t="str">
        <f>INDEX(PT_DIFFERENTIATION_TER,MATCH(B166,PT_DIFFERENTIATION_TER_ID,0))</f>
        <v>Территория 1</v>
      </c>
      <c r="AE166" s="3814"/>
      <c r="AF166" s="3814"/>
      <c r="AG166" s="3814"/>
      <c r="AH166" s="3814"/>
      <c r="AI166" s="3814"/>
      <c r="AJ166" s="3814"/>
      <c r="AK166" s="3814"/>
      <c r="AL166" s="3814"/>
      <c r="AM166" s="3814"/>
      <c r="AN166" s="3814"/>
      <c r="AO166" s="3814"/>
      <c r="AP166" s="3814"/>
      <c r="AQ166" s="3814"/>
      <c r="AR166" s="3814"/>
      <c r="AS166" s="3814"/>
      <c r="AT166" s="3814"/>
      <c r="AU166" s="3814"/>
      <c r="AV166" s="3814"/>
      <c r="AW166" s="3814"/>
      <c r="AX166" s="3814"/>
      <c r="AY166" s="3814"/>
      <c r="AZ166" s="3814"/>
      <c r="BA166" s="3814"/>
      <c r="BB166" s="3455"/>
      <c r="BC166" s="3456" t="s">
        <v>436</v>
      </c>
      <c r="BD166" s="4027"/>
      <c r="BE166" s="4470"/>
      <c r="BF166" s="4470" t="str">
        <f>IF(T166="","",T166)</f>
        <v>Территория действия тарифа</v>
      </c>
      <c r="BG166" s="4470"/>
      <c r="BH166" s="4470"/>
      <c r="BI166" s="4518">
        <v>0</v>
      </c>
    </row>
    <row s="5236" customFormat="1" customHeight="1" ht="42">
      <c r="A167" s="3443"/>
      <c r="B167" s="3443"/>
      <c r="C167" s="3443" t="s">
        <v>284</v>
      </c>
      <c r="D167" s="3443"/>
      <c r="E167" s="3457" t="s">
        <v>92</v>
      </c>
      <c r="F167" s="3457"/>
      <c r="G167" s="3444">
        <v>1</v>
      </c>
      <c r="H167" s="3443"/>
      <c r="I167" s="3443"/>
      <c r="J167" s="3443"/>
      <c r="K167" s="3443"/>
      <c r="L167" s="3528"/>
      <c r="M167" s="3518"/>
      <c r="N167" s="3518"/>
      <c r="O167" s="3518"/>
      <c r="P167" s="2869"/>
      <c r="Q167" s="3713"/>
      <c r="R167" s="3460"/>
      <c r="S167" s="5180" t="str">
        <f>INDEX(PT_DIFFERENTIATION_NUM_CS,MATCH(C167,PT_DIFFERENTIATION_CS_ID,0))</f>
        <v>8.1.1</v>
      </c>
      <c r="T167" s="3463" t="s">
        <v>516</v>
      </c>
      <c r="U167" s="3452"/>
      <c r="V167" s="3814"/>
      <c r="W167" s="3814"/>
      <c r="X167" s="3814"/>
      <c r="Y167" s="3814"/>
      <c r="Z167" s="3814"/>
      <c r="AA167" s="3814"/>
      <c r="AB167" s="3814"/>
      <c r="AC167" s="3455"/>
      <c r="AD167" s="3453" t="str">
        <f>INDEX(PT_DIFFERENTIATION_CS,MATCH(C167,PT_DIFFERENTIATION_CS_ID,0))</f>
        <v>без дифференциации</v>
      </c>
      <c r="AE167" s="3814"/>
      <c r="AF167" s="3814"/>
      <c r="AG167" s="3814"/>
      <c r="AH167" s="3814"/>
      <c r="AI167" s="3814"/>
      <c r="AJ167" s="3814"/>
      <c r="AK167" s="3814"/>
      <c r="AL167" s="3814"/>
      <c r="AM167" s="3814"/>
      <c r="AN167" s="3814"/>
      <c r="AO167" s="3814"/>
      <c r="AP167" s="3814"/>
      <c r="AQ167" s="3814"/>
      <c r="AR167" s="3814"/>
      <c r="AS167" s="3814"/>
      <c r="AT167" s="3814"/>
      <c r="AU167" s="3814"/>
      <c r="AV167" s="3814"/>
      <c r="AW167" s="3814"/>
      <c r="AX167" s="3814"/>
      <c r="AY167" s="3814"/>
      <c r="AZ167" s="3814"/>
      <c r="BA167" s="3814"/>
      <c r="BB167" s="3455"/>
      <c r="BC167" s="3456" t="s">
        <v>517</v>
      </c>
      <c r="BD167" s="4027"/>
      <c r="BE167" s="4470"/>
      <c r="BF167" s="4470" t="str">
        <f>IF(T167="","",T167)</f>
        <v>Наименование централизованной системы холодного водоснабжения</v>
      </c>
      <c r="BG167" s="4470"/>
      <c r="BH167" s="4470"/>
      <c r="BI167" s="4518">
        <v>0</v>
      </c>
    </row>
    <row s="3935" customFormat="1" customHeight="1" ht="14.25">
      <c r="A168" s="3585"/>
      <c r="B168" s="3585"/>
      <c r="C168" s="3585"/>
      <c r="D168" s="3585"/>
      <c r="E168" s="3457" t="s">
        <v>92</v>
      </c>
      <c r="F168" s="3457"/>
      <c r="G168" s="3457"/>
      <c r="H168" s="3444">
        <v>1</v>
      </c>
      <c r="I168" s="3585"/>
      <c r="J168" s="3585"/>
      <c r="K168" s="3585"/>
      <c r="L168" s="4748"/>
      <c r="M168" s="3949"/>
      <c r="N168" s="3949"/>
      <c r="O168" s="3949"/>
      <c r="P168" s="3843"/>
      <c r="Q168" s="3844"/>
      <c r="R168" s="3475"/>
      <c r="S168" s="4055"/>
      <c r="T168" s="3845"/>
      <c r="U168" s="3647"/>
      <c r="V168" s="3816"/>
      <c r="W168" s="3816"/>
      <c r="X168" s="3816"/>
      <c r="Y168" s="3816"/>
      <c r="Z168" s="3816"/>
      <c r="AA168" s="3816"/>
      <c r="AB168" s="3816"/>
      <c r="AC168" s="3650"/>
      <c r="AD168" s="3648"/>
      <c r="AE168" s="3816"/>
      <c r="AF168" s="3816"/>
      <c r="AG168" s="3816"/>
      <c r="AH168" s="3816"/>
      <c r="AI168" s="3816"/>
      <c r="AJ168" s="3816"/>
      <c r="AK168" s="3816"/>
      <c r="AL168" s="3816"/>
      <c r="AM168" s="3816"/>
      <c r="AN168" s="3816"/>
      <c r="AO168" s="3816"/>
      <c r="AP168" s="3816"/>
      <c r="AQ168" s="3816"/>
      <c r="AR168" s="3816"/>
      <c r="AS168" s="3816"/>
      <c r="AT168" s="3816"/>
      <c r="AU168" s="3816"/>
      <c r="AV168" s="3816"/>
      <c r="AW168" s="3816"/>
      <c r="AX168" s="3816"/>
      <c r="AY168" s="3816"/>
      <c r="AZ168" s="3816"/>
      <c r="BA168" s="3816"/>
      <c r="BB168" s="3650"/>
      <c r="BC168" s="3651" t="s">
        <v>440</v>
      </c>
      <c r="BD168" s="4027"/>
      <c r="BE168" s="4470"/>
      <c r="BF168" s="4470" t="str">
        <f>IF(T168="","",T168)</f>
        <v/>
      </c>
      <c r="BG168" s="4470"/>
      <c r="BH168" s="4470"/>
      <c r="BI168" s="4027">
        <v>0</v>
      </c>
    </row>
    <row s="3935" customFormat="1" customHeight="1" ht="14.25">
      <c r="A169" s="3585"/>
      <c r="B169" s="3585"/>
      <c r="C169" s="3585"/>
      <c r="D169" s="3585"/>
      <c r="E169" s="3457" t="s">
        <v>92</v>
      </c>
      <c r="F169" s="3457"/>
      <c r="G169" s="3457"/>
      <c r="H169" s="3457"/>
      <c r="I169" s="4819" t="str">
        <f>S168&amp;".1"</f>
        <v>.1</v>
      </c>
      <c r="J169" s="3585"/>
      <c r="K169" s="3585"/>
      <c r="L169" s="4748" t="s">
        <v>441</v>
      </c>
      <c r="M169" s="3656"/>
      <c r="N169" s="3656"/>
      <c r="O169" s="3656"/>
      <c r="P169" s="5183">
        <v>1</v>
      </c>
      <c r="Q169" s="5183"/>
      <c r="R169" s="3469"/>
      <c r="S169" s="4055"/>
      <c r="T169" s="3646"/>
      <c r="U169" s="3647"/>
      <c r="V169" s="3816"/>
      <c r="W169" s="3816"/>
      <c r="X169" s="3816"/>
      <c r="Y169" s="3816"/>
      <c r="Z169" s="3816"/>
      <c r="AA169" s="3816"/>
      <c r="AB169" s="3816"/>
      <c r="AC169" s="3650"/>
      <c r="AD169" s="3648"/>
      <c r="AE169" s="3816"/>
      <c r="AF169" s="3816"/>
      <c r="AG169" s="3816"/>
      <c r="AH169" s="3816"/>
      <c r="AI169" s="3816"/>
      <c r="AJ169" s="3816"/>
      <c r="AK169" s="3816"/>
      <c r="AL169" s="3816"/>
      <c r="AM169" s="3816"/>
      <c r="AN169" s="3816"/>
      <c r="AO169" s="3816"/>
      <c r="AP169" s="3816"/>
      <c r="AQ169" s="3816"/>
      <c r="AR169" s="3816"/>
      <c r="AS169" s="3816"/>
      <c r="AT169" s="3816"/>
      <c r="AU169" s="3816"/>
      <c r="AV169" s="3816"/>
      <c r="AW169" s="3816"/>
      <c r="AX169" s="3816"/>
      <c r="AY169" s="3816"/>
      <c r="AZ169" s="3816"/>
      <c r="BA169" s="3816"/>
      <c r="BB169" s="3650"/>
      <c r="BC169" s="3651"/>
      <c r="BD169" s="4027"/>
      <c r="BE169" s="4470"/>
      <c r="BF169" s="4470" t="str">
        <f>IF(T169="","",T169)</f>
        <v/>
      </c>
      <c r="BG169" s="4470"/>
      <c r="BH169" s="4470"/>
      <c r="BI169" s="4027">
        <v>0</v>
      </c>
    </row>
    <row s="3935" customFormat="1" customHeight="1" ht="14.25">
      <c r="A170" s="3585"/>
      <c r="B170" s="3585"/>
      <c r="C170" s="3585"/>
      <c r="D170" s="3585"/>
      <c r="E170" s="3457" t="s">
        <v>92</v>
      </c>
      <c r="F170" s="3457"/>
      <c r="G170" s="3457"/>
      <c r="H170" s="3457"/>
      <c r="I170" s="3474"/>
      <c r="J170" s="4819" t="str">
        <f>S168&amp;".1"</f>
        <v>.1</v>
      </c>
      <c r="K170" s="3585"/>
      <c r="L170" s="4748"/>
      <c r="M170" s="3656"/>
      <c r="N170" s="3656"/>
      <c r="O170" s="3656"/>
      <c r="P170" s="5183"/>
      <c r="Q170" s="5183">
        <v>1</v>
      </c>
      <c r="R170" s="3475"/>
      <c r="S170" s="4055"/>
      <c r="T170" s="3714"/>
      <c r="U170" s="3647"/>
      <c r="V170" s="3816"/>
      <c r="W170" s="3816"/>
      <c r="X170" s="3816"/>
      <c r="Y170" s="3816"/>
      <c r="Z170" s="3816"/>
      <c r="AA170" s="3816"/>
      <c r="AB170" s="3816"/>
      <c r="AC170" s="3650"/>
      <c r="AD170" s="3648"/>
      <c r="AE170" s="3816"/>
      <c r="AF170" s="3816"/>
      <c r="AG170" s="3816"/>
      <c r="AH170" s="3816"/>
      <c r="AI170" s="3816"/>
      <c r="AJ170" s="3816"/>
      <c r="AK170" s="3816"/>
      <c r="AL170" s="3816"/>
      <c r="AM170" s="3816"/>
      <c r="AN170" s="3816"/>
      <c r="AO170" s="3816"/>
      <c r="AP170" s="3816"/>
      <c r="AQ170" s="3816"/>
      <c r="AR170" s="3816"/>
      <c r="AS170" s="3816"/>
      <c r="AT170" s="3816"/>
      <c r="AU170" s="3816"/>
      <c r="AV170" s="3816"/>
      <c r="AW170" s="3816"/>
      <c r="AX170" s="3816"/>
      <c r="AY170" s="3816"/>
      <c r="AZ170" s="3816"/>
      <c r="BA170" s="3816"/>
      <c r="BB170" s="3650"/>
      <c r="BC170" s="3651"/>
      <c r="BD170" s="4027"/>
      <c r="BE170" s="4470"/>
      <c r="BF170" s="4470" t="str">
        <f>IF(T170="","",T170)</f>
        <v/>
      </c>
      <c r="BG170" s="4470"/>
      <c r="BH170" s="4470"/>
      <c r="BI170" s="4027">
        <v>0</v>
      </c>
    </row>
    <row s="5236" customFormat="1" customHeight="1" ht="11.25">
      <c r="A171" s="3443"/>
      <c r="B171" s="3443"/>
      <c r="C171" s="3443"/>
      <c r="D171" s="3443"/>
      <c r="E171" s="3457" t="s">
        <v>92</v>
      </c>
      <c r="F171" s="3457"/>
      <c r="G171" s="3457"/>
      <c r="H171" s="3457"/>
      <c r="I171" s="3474"/>
      <c r="J171" s="3474"/>
      <c r="K171" s="4819" t="str">
        <f>S167&amp;".1"</f>
        <v>8.1.1.1</v>
      </c>
      <c r="L171" s="3528"/>
      <c r="M171" s="3711"/>
      <c r="N171" s="3711"/>
      <c r="O171" s="3711"/>
      <c r="P171" s="5183"/>
      <c r="Q171" s="5183"/>
      <c r="R171" s="3818">
        <v>1</v>
      </c>
      <c r="S171" s="3837" t="str">
        <f>$K171</f>
        <v>8.1.1.1</v>
      </c>
      <c r="T171" s="3847" t="s">
        <v>564</v>
      </c>
      <c r="U171" s="3452"/>
      <c r="V171" s="3900"/>
      <c r="W171" s="3480"/>
      <c r="X171" s="3900"/>
      <c r="Y171" s="3480"/>
      <c r="Z171" s="5184"/>
      <c r="AA171" s="4254" t="s">
        <v>65</v>
      </c>
      <c r="AB171" s="5184"/>
      <c r="AC171" s="4254" t="s">
        <v>65</v>
      </c>
      <c r="AD171" s="3194" t="s">
        <v>19</v>
      </c>
      <c r="AE171" s="3718"/>
      <c r="AF171" s="4666">
        <v>1</v>
      </c>
      <c r="AG171" s="5285" t="s">
        <v>28</v>
      </c>
      <c r="AH171" s="4254" t="s">
        <v>65</v>
      </c>
      <c r="AI171" s="3718"/>
      <c r="AJ171" s="4666">
        <v>1</v>
      </c>
      <c r="AK171" s="3719" t="s">
        <v>559</v>
      </c>
      <c r="AL171" s="4254" t="s">
        <v>19</v>
      </c>
      <c r="AM171" s="4106"/>
      <c r="AN171" s="4666">
        <v>1</v>
      </c>
      <c r="AO171" s="5286" t="s">
        <v>28</v>
      </c>
      <c r="AP171" s="3850" t="s">
        <v>65</v>
      </c>
      <c r="AQ171" s="3720"/>
      <c r="AR171" s="4666">
        <v>1</v>
      </c>
      <c r="AS171" s="5022" t="s">
        <v>561</v>
      </c>
      <c r="AT171" s="3900">
        <v>14917.2</v>
      </c>
      <c r="AU171" s="3480">
        <v>12431</v>
      </c>
      <c r="AV171" s="3900">
        <v>37.26</v>
      </c>
      <c r="AW171" s="3480">
        <v>31.05</v>
      </c>
      <c r="AX171" s="5184">
        <v>46023</v>
      </c>
      <c r="AY171" s="4254" t="s">
        <v>65</v>
      </c>
      <c r="AZ171" s="5184">
        <v>46387.65528935185</v>
      </c>
      <c r="BA171" s="4254" t="s">
        <v>65</v>
      </c>
      <c r="BB171" s="3581"/>
      <c r="BC171" s="3482" t="s">
        <v>536</v>
      </c>
      <c r="BD171" s="4027"/>
      <c r="BE171" s="4470"/>
      <c r="BF171" s="4470" t="str">
        <f>IF(T171="","",T171)</f>
        <v>d 101-150 мм (закрытый способ прокладки, ГНБ)</v>
      </c>
      <c r="BG171" s="4470"/>
      <c r="BH171" s="4470"/>
      <c r="BI171" s="4518">
        <v>0</v>
      </c>
    </row>
    <row s="5236" customFormat="1" customHeight="1" ht="11.25">
      <c r="A172" s="3443"/>
      <c r="B172" s="3443"/>
      <c r="C172" s="3443"/>
      <c r="D172" s="3443"/>
      <c r="E172" s="3457" t="s">
        <v>92</v>
      </c>
      <c r="F172" s="3457"/>
      <c r="G172" s="3457"/>
      <c r="H172" s="3457"/>
      <c r="I172" s="3474"/>
      <c r="J172" s="3474"/>
      <c r="K172" s="4819"/>
      <c r="L172" s="3528"/>
      <c r="M172" s="3711"/>
      <c r="N172" s="3711"/>
      <c r="O172" s="3711"/>
      <c r="P172" s="5183"/>
      <c r="Q172" s="5183"/>
      <c r="R172" s="3818"/>
      <c r="S172" s="3725"/>
      <c r="T172" s="3853"/>
      <c r="U172" s="3452"/>
      <c r="V172" s="6127"/>
      <c r="W172" s="6128"/>
      <c r="X172" s="6129"/>
      <c r="Y172" s="6130"/>
      <c r="Z172" s="6131"/>
      <c r="AA172" s="6132"/>
      <c r="AB172" s="6133"/>
      <c r="AC172" s="6134"/>
      <c r="AD172" s="5052"/>
      <c r="AE172" s="3718"/>
      <c r="AF172" s="4666"/>
      <c r="AG172" s="5285" t="s">
        <v>28</v>
      </c>
      <c r="AH172" s="4254"/>
      <c r="AI172" s="3718"/>
      <c r="AJ172" s="4666"/>
      <c r="AK172" s="3719"/>
      <c r="AL172" s="4254"/>
      <c r="AM172" s="3640"/>
      <c r="AN172" s="4666"/>
      <c r="AO172" s="5286" t="s">
        <v>28</v>
      </c>
      <c r="AP172" s="3854"/>
      <c r="AQ172" s="6135"/>
      <c r="AR172" s="6136"/>
      <c r="AS172" s="6137" t="s">
        <v>537</v>
      </c>
      <c r="AT172" s="6138"/>
      <c r="AU172" s="6139"/>
      <c r="AV172" s="6140"/>
      <c r="AW172" s="6141"/>
      <c r="AX172" s="6142"/>
      <c r="AY172" s="6143"/>
      <c r="AZ172" s="6144"/>
      <c r="BA172" s="6145"/>
      <c r="BB172" s="6146"/>
      <c r="BC172" s="3486"/>
      <c r="BD172" s="4027"/>
      <c r="BE172" s="4470"/>
      <c r="BF172" s="4470"/>
      <c r="BG172" s="4470"/>
      <c r="BH172" s="4470"/>
      <c r="BI172" s="4518">
        <v>0</v>
      </c>
    </row>
    <row s="5236" customFormat="1" customHeight="1" ht="11.25">
      <c r="A173" s="3443"/>
      <c r="B173" s="3443"/>
      <c r="C173" s="3443"/>
      <c r="D173" s="3443"/>
      <c r="E173" s="3457" t="s">
        <v>92</v>
      </c>
      <c r="F173" s="3457"/>
      <c r="G173" s="3457"/>
      <c r="H173" s="3457"/>
      <c r="I173" s="3474"/>
      <c r="J173" s="3474"/>
      <c r="K173" s="4819"/>
      <c r="L173" s="3528"/>
      <c r="M173" s="3711"/>
      <c r="N173" s="3711"/>
      <c r="O173" s="3711"/>
      <c r="P173" s="5183"/>
      <c r="Q173" s="5183"/>
      <c r="R173" s="3818"/>
      <c r="S173" s="3725"/>
      <c r="T173" s="3853"/>
      <c r="U173" s="3452"/>
      <c r="V173" s="6147"/>
      <c r="W173" s="6148"/>
      <c r="X173" s="6149"/>
      <c r="Y173" s="6150"/>
      <c r="Z173" s="6151"/>
      <c r="AA173" s="6152"/>
      <c r="AB173" s="6153"/>
      <c r="AC173" s="6154"/>
      <c r="AD173" s="5052"/>
      <c r="AE173" s="3718"/>
      <c r="AF173" s="4666"/>
      <c r="AG173" s="5285" t="s">
        <v>28</v>
      </c>
      <c r="AH173" s="4254"/>
      <c r="AI173" s="3718"/>
      <c r="AJ173" s="4666"/>
      <c r="AK173" s="3719"/>
      <c r="AL173" s="4254"/>
      <c r="AM173" s="6155"/>
      <c r="AN173" s="6156"/>
      <c r="AO173" s="6157" t="s">
        <v>538</v>
      </c>
      <c r="AP173" s="6158"/>
      <c r="AQ173" s="6159"/>
      <c r="AR173" s="6160"/>
      <c r="AS173" s="6161"/>
      <c r="AT173" s="6162"/>
      <c r="AU173" s="6163"/>
      <c r="AV173" s="6164"/>
      <c r="AW173" s="6165"/>
      <c r="AX173" s="6166"/>
      <c r="AY173" s="6167"/>
      <c r="AZ173" s="6168"/>
      <c r="BA173" s="6169"/>
      <c r="BB173" s="6170"/>
      <c r="BC173" s="3486"/>
      <c r="BD173" s="4027"/>
      <c r="BE173" s="4470"/>
      <c r="BF173" s="4470"/>
      <c r="BG173" s="4470"/>
      <c r="BH173" s="4470"/>
      <c r="BI173" s="4518">
        <v>0</v>
      </c>
    </row>
    <row s="5236" customFormat="1" customHeight="1" ht="11.25">
      <c r="A174" s="3443"/>
      <c r="B174" s="3443"/>
      <c r="C174" s="3443"/>
      <c r="D174" s="3443"/>
      <c r="E174" s="3457" t="s">
        <v>92</v>
      </c>
      <c r="F174" s="3457"/>
      <c r="G174" s="3457"/>
      <c r="H174" s="3457"/>
      <c r="I174" s="3474"/>
      <c r="J174" s="3474"/>
      <c r="K174" s="4819"/>
      <c r="L174" s="3528"/>
      <c r="M174" s="3711"/>
      <c r="N174" s="3711"/>
      <c r="O174" s="3711"/>
      <c r="P174" s="5183"/>
      <c r="Q174" s="5183"/>
      <c r="R174" s="3818"/>
      <c r="S174" s="3725"/>
      <c r="T174" s="3853"/>
      <c r="U174" s="3452"/>
      <c r="V174" s="6171"/>
      <c r="W174" s="6172"/>
      <c r="X174" s="6173"/>
      <c r="Y174" s="6174"/>
      <c r="Z174" s="6175"/>
      <c r="AA174" s="6176"/>
      <c r="AB174" s="6177"/>
      <c r="AC174" s="6178"/>
      <c r="AD174" s="5052"/>
      <c r="AE174" s="3718"/>
      <c r="AF174" s="4666"/>
      <c r="AG174" s="5285" t="s">
        <v>28</v>
      </c>
      <c r="AH174" s="4254"/>
      <c r="AI174" s="6179"/>
      <c r="AJ174" s="6180"/>
      <c r="AK174" s="6181" t="s">
        <v>539</v>
      </c>
      <c r="AL174" s="6182"/>
      <c r="AM174" s="6183"/>
      <c r="AN174" s="6184"/>
      <c r="AO174" s="6185"/>
      <c r="AP174" s="6186"/>
      <c r="AQ174" s="6187"/>
      <c r="AR174" s="6188"/>
      <c r="AS174" s="6189"/>
      <c r="AT174" s="6190"/>
      <c r="AU174" s="6191"/>
      <c r="AV174" s="6192"/>
      <c r="AW174" s="6193"/>
      <c r="AX174" s="6194"/>
      <c r="AY174" s="6195"/>
      <c r="AZ174" s="6196"/>
      <c r="BA174" s="6197"/>
      <c r="BB174" s="6198"/>
      <c r="BC174" s="3486"/>
      <c r="BD174" s="4027"/>
      <c r="BE174" s="4470"/>
      <c r="BF174" s="4470"/>
      <c r="BG174" s="4470"/>
      <c r="BH174" s="4470"/>
      <c r="BI174" s="4518">
        <v>0</v>
      </c>
    </row>
    <row s="5236" customFormat="1" customHeight="1" ht="11.25">
      <c r="A175" s="3443"/>
      <c r="B175" s="3443"/>
      <c r="C175" s="3443"/>
      <c r="D175" s="3443"/>
      <c r="E175" s="3457" t="s">
        <v>92</v>
      </c>
      <c r="F175" s="3457"/>
      <c r="G175" s="3457"/>
      <c r="H175" s="3457"/>
      <c r="I175" s="3474"/>
      <c r="J175" s="3474"/>
      <c r="K175" s="4819"/>
      <c r="L175" s="3528"/>
      <c r="M175" s="3711"/>
      <c r="N175" s="3711"/>
      <c r="O175" s="3711"/>
      <c r="P175" s="5183"/>
      <c r="Q175" s="5183"/>
      <c r="R175" s="3818"/>
      <c r="S175" s="3732"/>
      <c r="T175" s="3856"/>
      <c r="U175" s="3452"/>
      <c r="V175" s="6199"/>
      <c r="W175" s="6200" t="str">
        <f>Z171&amp;"-"&amp;AB171</f>
        <v>-</v>
      </c>
      <c r="X175" s="6201"/>
      <c r="Y175" s="6202" t="str">
        <f>AB171&amp;"-"&amp;AD171</f>
        <v>-нет</v>
      </c>
      <c r="Z175" s="6203"/>
      <c r="AA175" s="6204"/>
      <c r="AB175" s="6205"/>
      <c r="AC175" s="6206"/>
      <c r="AD175" s="3003"/>
      <c r="AE175" s="6207"/>
      <c r="AF175" s="6208"/>
      <c r="AG175" s="6209" t="s">
        <v>540</v>
      </c>
      <c r="AH175" s="6210"/>
      <c r="AI175" s="6211"/>
      <c r="AJ175" s="6212"/>
      <c r="AK175" s="6213"/>
      <c r="AL175" s="6214"/>
      <c r="AM175" s="6215"/>
      <c r="AN175" s="6216"/>
      <c r="AO175" s="6217"/>
      <c r="AP175" s="6218"/>
      <c r="AQ175" s="6219"/>
      <c r="AR175" s="6220"/>
      <c r="AS175" s="6221"/>
      <c r="AT175" s="6222"/>
      <c r="AU175" s="6223" t="str">
        <f>AX171&amp;"-"&amp;AZ171</f>
        <v>46023-46387.65528935185</v>
      </c>
      <c r="AV175" s="6224"/>
      <c r="AW175" s="6225" t="str">
        <f>AZ171&amp;"-"&amp;BB171</f>
        <v>46387.65528935185-</v>
      </c>
      <c r="AX175" s="6226"/>
      <c r="AY175" s="6227"/>
      <c r="AZ175" s="6228"/>
      <c r="BA175" s="6229"/>
      <c r="BB175" s="6230" t="str">
        <f>BE171&amp;"-"&amp;BG171</f>
        <v>-</v>
      </c>
      <c r="BC175" s="3486"/>
      <c r="BD175" s="4027"/>
      <c r="BE175" s="4470"/>
      <c r="BF175" s="4470" t="str">
        <f>IF(T175="","",T175)</f>
        <v/>
      </c>
      <c r="BG175" s="4470"/>
      <c r="BH175" s="4470"/>
      <c r="BI175" s="4518">
        <v>0</v>
      </c>
    </row>
    <row s="5236" customFormat="1" customHeight="1" ht="11.25">
      <c r="A176" s="3443"/>
      <c r="B176" s="3443"/>
      <c r="C176" s="3443"/>
      <c r="D176" s="3443"/>
      <c r="E176" s="3457" t="s">
        <v>92</v>
      </c>
      <c r="F176" s="3457"/>
      <c r="G176" s="3457"/>
      <c r="H176" s="3457"/>
      <c r="I176" s="3474"/>
      <c r="J176" s="4819"/>
      <c r="K176" s="3443"/>
      <c r="L176" s="3528"/>
      <c r="M176" s="3711"/>
      <c r="N176" s="3711"/>
      <c r="O176" s="3711"/>
      <c r="P176" s="5183"/>
      <c r="Q176" s="5183"/>
      <c r="R176" s="3469"/>
      <c r="S176" s="6231"/>
      <c r="T176" s="6232" t="s">
        <v>503</v>
      </c>
      <c r="U176" s="6233"/>
      <c r="V176" s="6234"/>
      <c r="W176" s="6235"/>
      <c r="X176" s="6236"/>
      <c r="Y176" s="6237"/>
      <c r="Z176" s="6238"/>
      <c r="AA176" s="6239"/>
      <c r="AB176" s="6240"/>
      <c r="AC176" s="6241"/>
      <c r="AD176" s="6242"/>
      <c r="AE176" s="6243"/>
      <c r="AF176" s="6244"/>
      <c r="AG176" s="6245"/>
      <c r="AH176" s="6246"/>
      <c r="AI176" s="6247"/>
      <c r="AJ176" s="6248"/>
      <c r="AK176" s="6249"/>
      <c r="AL176" s="6250"/>
      <c r="AM176" s="6251"/>
      <c r="AN176" s="6252"/>
      <c r="AO176" s="6253"/>
      <c r="AP176" s="6254"/>
      <c r="AQ176" s="6255"/>
      <c r="AR176" s="6256"/>
      <c r="AS176" s="6257"/>
      <c r="AT176" s="6258"/>
      <c r="AU176" s="6259"/>
      <c r="AV176" s="6260"/>
      <c r="AW176" s="6261"/>
      <c r="AX176" s="6262"/>
      <c r="AY176" s="6263"/>
      <c r="AZ176" s="6264"/>
      <c r="BA176" s="6265"/>
      <c r="BB176" s="6266"/>
      <c r="BC176" s="3490"/>
      <c r="BD176" s="4027"/>
      <c r="BE176" s="4470"/>
      <c r="BF176" s="4470" t="str">
        <f>IF(T176="","",T176)</f>
        <v>Добавить строку</v>
      </c>
      <c r="BG176" s="4470"/>
      <c r="BH176" s="4470"/>
      <c r="BI176" s="4518">
        <v>0</v>
      </c>
    </row>
    <row s="3935" customFormat="1" customHeight="1" ht="14.25">
      <c r="A177" s="3585"/>
      <c r="B177" s="3585"/>
      <c r="C177" s="3585"/>
      <c r="D177" s="3585"/>
      <c r="E177" s="3457" t="s">
        <v>92</v>
      </c>
      <c r="F177" s="3457"/>
      <c r="G177" s="3457"/>
      <c r="H177" s="3457"/>
      <c r="I177" s="4819"/>
      <c r="J177" s="3585"/>
      <c r="K177" s="3585"/>
      <c r="L177" s="4748"/>
      <c r="M177" s="3656"/>
      <c r="N177" s="3656"/>
      <c r="O177" s="3656"/>
      <c r="P177" s="5183"/>
      <c r="Q177" s="5183"/>
      <c r="R177" s="3469"/>
      <c r="S177" s="3652"/>
      <c r="T177" s="3653"/>
      <c r="U177" s="3654"/>
      <c r="V177" s="3654"/>
      <c r="W177" s="3654"/>
      <c r="X177" s="3654"/>
      <c r="Y177" s="3654"/>
      <c r="Z177" s="3654"/>
      <c r="AA177" s="3654"/>
      <c r="AB177" s="3654"/>
      <c r="AC177" s="3654"/>
      <c r="AD177" s="3654"/>
      <c r="AE177" s="3654"/>
      <c r="AF177" s="3654"/>
      <c r="AG177" s="3654"/>
      <c r="AH177" s="3654"/>
      <c r="AI177" s="3654"/>
      <c r="AJ177" s="3654"/>
      <c r="AK177" s="3654"/>
      <c r="AL177" s="3654"/>
      <c r="AM177" s="3654"/>
      <c r="AN177" s="3654"/>
      <c r="AO177" s="3654"/>
      <c r="AP177" s="3654"/>
      <c r="AQ177" s="3654"/>
      <c r="AR177" s="3654"/>
      <c r="AS177" s="3654"/>
      <c r="AT177" s="3654"/>
      <c r="AU177" s="3654"/>
      <c r="AV177" s="3654"/>
      <c r="AW177" s="3654"/>
      <c r="AX177" s="3654"/>
      <c r="AY177" s="3654"/>
      <c r="AZ177" s="3654"/>
      <c r="BA177" s="3654"/>
      <c r="BB177" s="3654"/>
      <c r="BC177" s="3655"/>
      <c r="BD177" s="4027"/>
      <c r="BE177" s="4470"/>
      <c r="BF177" s="4470" t="str">
        <f>IF(T177="","",T177)</f>
        <v/>
      </c>
      <c r="BG177" s="4470"/>
      <c r="BH177" s="4470"/>
      <c r="BI177" s="4027">
        <v>0</v>
      </c>
    </row>
    <row s="3935" customFormat="1" customHeight="1" ht="14.25">
      <c r="A178" s="3585"/>
      <c r="B178" s="3585"/>
      <c r="C178" s="3585"/>
      <c r="D178" s="3585"/>
      <c r="E178" s="3457" t="s">
        <v>92</v>
      </c>
      <c r="F178" s="3457"/>
      <c r="G178" s="3457"/>
      <c r="H178" s="3444"/>
      <c r="I178" s="3585"/>
      <c r="J178" s="3585"/>
      <c r="K178" s="3585"/>
      <c r="L178" s="4748"/>
      <c r="M178" s="3949"/>
      <c r="N178" s="3949"/>
      <c r="O178" s="4027"/>
      <c r="P178" s="5199"/>
      <c r="Q178" s="3588"/>
      <c r="R178" s="3737"/>
      <c r="S178" s="3652"/>
      <c r="T178" s="3653"/>
      <c r="U178" s="3654"/>
      <c r="V178" s="3654"/>
      <c r="W178" s="3654"/>
      <c r="X178" s="3654"/>
      <c r="Y178" s="3654"/>
      <c r="Z178" s="3654"/>
      <c r="AA178" s="3654"/>
      <c r="AB178" s="3654"/>
      <c r="AC178" s="3654"/>
      <c r="AD178" s="3654"/>
      <c r="AE178" s="3654"/>
      <c r="AF178" s="3654"/>
      <c r="AG178" s="3654"/>
      <c r="AH178" s="3654"/>
      <c r="AI178" s="3654"/>
      <c r="AJ178" s="3654"/>
      <c r="AK178" s="3654"/>
      <c r="AL178" s="3654"/>
      <c r="AM178" s="3654"/>
      <c r="AN178" s="3654"/>
      <c r="AO178" s="3654"/>
      <c r="AP178" s="3654"/>
      <c r="AQ178" s="3654"/>
      <c r="AR178" s="3654"/>
      <c r="AS178" s="3654"/>
      <c r="AT178" s="3654"/>
      <c r="AU178" s="3654"/>
      <c r="AV178" s="3654"/>
      <c r="AW178" s="3654"/>
      <c r="AX178" s="3654"/>
      <c r="AY178" s="3654"/>
      <c r="AZ178" s="3654"/>
      <c r="BA178" s="3654"/>
      <c r="BB178" s="3654"/>
      <c r="BC178" s="3655"/>
      <c r="BD178" s="4027"/>
      <c r="BE178" s="4470"/>
      <c r="BF178" s="4470" t="str">
        <f>IF(T178="","",T178)</f>
        <v/>
      </c>
      <c r="BG178" s="4470"/>
      <c r="BH178" s="4470"/>
      <c r="BI178" s="4027">
        <v>0</v>
      </c>
    </row>
    <row s="3935" customFormat="1" customHeight="1" ht="14.25">
      <c r="A179" s="3585"/>
      <c r="B179" s="3585"/>
      <c r="C179" s="3585"/>
      <c r="D179" s="3585"/>
      <c r="E179" s="3457" t="s">
        <v>92</v>
      </c>
      <c r="F179" s="3457"/>
      <c r="G179" s="3444"/>
      <c r="H179" s="3585"/>
      <c r="I179" s="3585"/>
      <c r="J179" s="3585"/>
      <c r="K179" s="3585"/>
      <c r="L179" s="4748"/>
      <c r="M179" s="3949"/>
      <c r="N179" s="3949"/>
      <c r="O179" s="4027"/>
      <c r="P179" s="5199"/>
      <c r="Q179" s="3588"/>
      <c r="R179" s="5199"/>
      <c r="S179" s="3505"/>
      <c r="T179" s="3508"/>
      <c r="U179" s="4277"/>
      <c r="V179" s="4277"/>
      <c r="W179" s="4277"/>
      <c r="X179" s="4277"/>
      <c r="Y179" s="4277"/>
      <c r="Z179" s="4277"/>
      <c r="AA179" s="4277"/>
      <c r="AB179" s="4277"/>
      <c r="AC179" s="4277"/>
      <c r="AD179" s="4277"/>
      <c r="AE179" s="4277"/>
      <c r="AF179" s="4277"/>
      <c r="AG179" s="4277"/>
      <c r="AH179" s="4277"/>
      <c r="AI179" s="4277"/>
      <c r="AJ179" s="4277"/>
      <c r="AK179" s="4277"/>
      <c r="AL179" s="4277"/>
      <c r="AM179" s="4277"/>
      <c r="AN179" s="4277"/>
      <c r="AO179" s="4277"/>
      <c r="AP179" s="4277"/>
      <c r="AQ179" s="4277"/>
      <c r="AR179" s="4277"/>
      <c r="AS179" s="4277"/>
      <c r="AT179" s="4277"/>
      <c r="AU179" s="4277"/>
      <c r="AV179" s="4277"/>
      <c r="AW179" s="4277"/>
      <c r="AX179" s="4277"/>
      <c r="AY179" s="4277"/>
      <c r="AZ179" s="4277"/>
      <c r="BA179" s="4277"/>
      <c r="BB179" s="4277"/>
      <c r="BC179" s="4277"/>
      <c r="BD179" s="4027"/>
      <c r="BE179" s="4470"/>
      <c r="BF179" s="4470" t="str">
        <f>IF(T179="","",T179)</f>
        <v/>
      </c>
      <c r="BG179" s="4470"/>
      <c r="BH179" s="4470"/>
      <c r="BI179" s="4027">
        <v>0</v>
      </c>
    </row>
    <row s="3935" customFormat="1" customHeight="1" ht="14.25">
      <c r="A180" s="3585"/>
      <c r="B180" s="3585"/>
      <c r="C180" s="3585"/>
      <c r="D180" s="3585"/>
      <c r="E180" s="3457" t="s">
        <v>92</v>
      </c>
      <c r="F180" s="3444"/>
      <c r="G180" s="3585"/>
      <c r="H180" s="3585"/>
      <c r="I180" s="3585"/>
      <c r="J180" s="3585"/>
      <c r="K180" s="3585"/>
      <c r="L180" s="4748"/>
      <c r="M180" s="3504"/>
      <c r="N180" s="3504"/>
      <c r="O180" s="4027"/>
      <c r="P180" s="5199"/>
      <c r="Q180" s="3588"/>
      <c r="R180" s="5199"/>
      <c r="S180" s="3505"/>
      <c r="T180" s="3508" t="s">
        <v>248</v>
      </c>
      <c r="U180" s="4277"/>
      <c r="V180" s="4277"/>
      <c r="W180" s="4277"/>
      <c r="X180" s="4277"/>
      <c r="Y180" s="4277"/>
      <c r="Z180" s="4277"/>
      <c r="AA180" s="4277"/>
      <c r="AB180" s="4277"/>
      <c r="AC180" s="4277"/>
      <c r="AD180" s="4277"/>
      <c r="AE180" s="4277"/>
      <c r="AF180" s="4277"/>
      <c r="AG180" s="4277"/>
      <c r="AH180" s="4277"/>
      <c r="AI180" s="4277"/>
      <c r="AJ180" s="4277"/>
      <c r="AK180" s="4277"/>
      <c r="AL180" s="4277"/>
      <c r="AM180" s="4277"/>
      <c r="AN180" s="4277"/>
      <c r="AO180" s="4277"/>
      <c r="AP180" s="4277"/>
      <c r="AQ180" s="4277"/>
      <c r="AR180" s="4277"/>
      <c r="AS180" s="4277"/>
      <c r="AT180" s="4277"/>
      <c r="AU180" s="4277"/>
      <c r="AV180" s="4277"/>
      <c r="AW180" s="4277"/>
      <c r="AX180" s="4277"/>
      <c r="AY180" s="4277"/>
      <c r="AZ180" s="4277"/>
      <c r="BA180" s="4277"/>
      <c r="BB180" s="4277"/>
      <c r="BC180" s="4277"/>
      <c r="BD180" s="4027"/>
      <c r="BE180" s="4470"/>
      <c r="BF180" s="4470" t="str">
        <f>IF(T180="","",T180)</f>
        <v>Добавить централизованную систему для дифференциации</v>
      </c>
      <c r="BG180" s="4470"/>
      <c r="BH180" s="4470"/>
      <c r="BI180" s="4027">
        <v>0</v>
      </c>
    </row>
    <row s="3935" customFormat="1" customHeight="1" ht="14.25">
      <c r="A181" s="3585"/>
      <c r="B181" s="3585"/>
      <c r="C181" s="3585"/>
      <c r="D181" s="3585"/>
      <c r="E181" s="3444" t="s">
        <v>92</v>
      </c>
      <c r="F181" s="3585"/>
      <c r="G181" s="3585"/>
      <c r="H181" s="3585"/>
      <c r="I181" s="3585"/>
      <c r="J181" s="3585"/>
      <c r="K181" s="3585"/>
      <c r="L181" s="4748"/>
      <c r="M181" s="3504"/>
      <c r="N181" s="3504"/>
      <c r="O181" s="4027"/>
      <c r="P181" s="5199"/>
      <c r="Q181" s="3588"/>
      <c r="R181" s="5199"/>
      <c r="S181" s="3505"/>
      <c r="T181" s="3508" t="s">
        <v>249</v>
      </c>
      <c r="U181" s="4277"/>
      <c r="V181" s="4277"/>
      <c r="W181" s="4277"/>
      <c r="X181" s="4277"/>
      <c r="Y181" s="4277"/>
      <c r="Z181" s="4277"/>
      <c r="AA181" s="4277"/>
      <c r="AB181" s="4277"/>
      <c r="AC181" s="4277"/>
      <c r="AD181" s="4277"/>
      <c r="AE181" s="4277"/>
      <c r="AF181" s="4277"/>
      <c r="AG181" s="4277"/>
      <c r="AH181" s="4277"/>
      <c r="AI181" s="4277"/>
      <c r="AJ181" s="4277"/>
      <c r="AK181" s="4277"/>
      <c r="AL181" s="4277"/>
      <c r="AM181" s="4277"/>
      <c r="AN181" s="4277"/>
      <c r="AO181" s="4277"/>
      <c r="AP181" s="4277"/>
      <c r="AQ181" s="4277"/>
      <c r="AR181" s="4277"/>
      <c r="AS181" s="4277"/>
      <c r="AT181" s="4277"/>
      <c r="AU181" s="4277"/>
      <c r="AV181" s="4277"/>
      <c r="AW181" s="4277"/>
      <c r="AX181" s="4277"/>
      <c r="AY181" s="4277"/>
      <c r="AZ181" s="4277"/>
      <c r="BA181" s="4277"/>
      <c r="BB181" s="4277"/>
      <c r="BC181" s="4277"/>
      <c r="BD181" s="4027"/>
      <c r="BE181" s="4470"/>
      <c r="BF181" s="4470" t="str">
        <f>IF(T181="","",T181)</f>
        <v>Добавить территорию для дифференциации</v>
      </c>
      <c r="BG181" s="4470"/>
      <c r="BH181" s="4470"/>
      <c r="BI181" s="4027">
        <v>0</v>
      </c>
    </row>
    <row s="4027" customFormat="1" customHeight="1" ht="0">
      <c r="A182" s="1378"/>
      <c r="B182" s="1378"/>
      <c r="C182" s="1378"/>
      <c r="D182" s="1378"/>
      <c r="E182" s="1407"/>
      <c r="F182" s="1378"/>
      <c r="G182" s="1378"/>
      <c r="H182" s="1378"/>
      <c r="I182" s="1378"/>
      <c r="J182" s="1378"/>
      <c r="K182" s="1378"/>
      <c r="L182" s="1528"/>
      <c r="M182" s="1385"/>
      <c r="N182" s="1385"/>
      <c r="P182" s="1380"/>
      <c r="Q182" s="1381"/>
      <c r="R182" s="1380"/>
      <c r="S182" s="1386"/>
      <c r="T182" s="1389" t="s">
        <v>286</v>
      </c>
      <c r="U182" s="1388"/>
      <c r="V182" s="1388"/>
      <c r="W182" s="1388"/>
      <c r="X182" s="1388"/>
      <c r="Y182" s="1388"/>
      <c r="Z182" s="1388"/>
      <c r="AA182" s="1388"/>
      <c r="AB182" s="1388"/>
      <c r="AC182" s="1388"/>
      <c r="AD182" s="1388"/>
      <c r="AE182" s="1388"/>
      <c r="AF182" s="1388"/>
      <c r="AG182" s="1388"/>
      <c r="AH182" s="1388"/>
      <c r="AI182" s="1388"/>
      <c r="AJ182" s="1388"/>
      <c r="AK182" s="1388"/>
      <c r="AL182" s="1388"/>
      <c r="AM182" s="1388"/>
      <c r="AN182" s="1388"/>
      <c r="AO182" s="1388"/>
      <c r="AP182" s="1388"/>
      <c r="AQ182" s="1388"/>
      <c r="AR182" s="1388"/>
      <c r="AS182" s="1388"/>
      <c r="AT182" s="1388"/>
      <c r="AU182" s="1388"/>
      <c r="AV182" s="1388"/>
      <c r="AW182" s="1388"/>
      <c r="AX182" s="1388"/>
      <c r="AY182" s="1388"/>
      <c r="AZ182" s="1388"/>
      <c r="BA182" s="1388"/>
      <c r="BB182" s="1388"/>
      <c r="BC182" s="1388"/>
      <c r="BE182" s="853"/>
      <c r="BF182" s="853" t="str">
        <f>IF(T182="","",T182)</f>
        <v>Добавить наименование тарифа</v>
      </c>
      <c r="BG182" s="853"/>
      <c r="BH182" s="853"/>
      <c r="BI182" s="582">
        <v>0</v>
      </c>
    </row>
    <row customHeight="1" ht="11.549999999999999">
      <c r="M183" s="1224"/>
      <c r="N183" s="1224"/>
      <c r="O183" s="601"/>
      <c r="P183" s="1224"/>
      <c r="Q183" s="1224"/>
      <c r="R183" s="1219"/>
      <c r="S183" s="1219"/>
      <c r="BD183" s="1219"/>
      <c r="BE183" s="1219"/>
      <c r="BF183" s="1219"/>
      <c r="BG183" s="1219"/>
      <c r="BH183" s="1219"/>
      <c r="BI183" s="1219">
        <v>11</v>
      </c>
    </row>
    <row customHeight="1" ht="19.95">
      <c r="O184" s="601"/>
      <c r="S184" s="1317"/>
      <c r="T184" s="2349"/>
      <c r="U184" s="2349"/>
      <c r="V184" s="2349"/>
      <c r="W184" s="2349"/>
      <c r="X184" s="2349"/>
      <c r="Y184" s="2349"/>
      <c r="Z184" s="2349"/>
      <c r="AA184" s="2349"/>
      <c r="AB184" s="2349"/>
      <c r="AC184" s="2349"/>
      <c r="AD184" s="2349"/>
      <c r="AE184" s="2349"/>
      <c r="AF184" s="2349"/>
      <c r="AG184" s="2349"/>
      <c r="AH184" s="2349"/>
      <c r="AI184" s="2349"/>
      <c r="AJ184" s="2349"/>
      <c r="AK184" s="2349"/>
      <c r="AL184" s="2349"/>
      <c r="AM184" s="2349"/>
      <c r="AN184" s="2349"/>
      <c r="AO184" s="2349"/>
      <c r="AP184" s="2349"/>
      <c r="AQ184" s="2349"/>
      <c r="AR184" s="2349"/>
      <c r="AS184" s="2349"/>
      <c r="AT184" s="2349"/>
      <c r="AU184" s="2349"/>
      <c r="AV184" s="2349"/>
      <c r="AW184" s="2349"/>
      <c r="AX184" s="2349"/>
      <c r="AY184" s="2349"/>
      <c r="AZ184" s="2349"/>
      <c r="BA184" s="2349"/>
      <c r="BB184" s="2349"/>
      <c r="BC184" s="2349"/>
      <c r="BI184" s="1219">
        <v>19</v>
      </c>
    </row>
    <row customHeight="1" ht="14.699999999999998">
      <c r="O185" s="601"/>
      <c r="T185" s="1513"/>
      <c r="U185" s="1513"/>
      <c r="V185" s="1513"/>
      <c r="W185" s="1513"/>
      <c r="X185" s="1513"/>
      <c r="Y185" s="1513"/>
      <c r="Z185" s="1513"/>
      <c r="AA185" s="1513"/>
      <c r="AB185" s="1513"/>
      <c r="AC185" s="1513"/>
      <c r="AD185" s="1513"/>
      <c r="AE185" s="1513"/>
      <c r="AF185" s="1513"/>
      <c r="AG185" s="1513"/>
      <c r="AH185" s="1513"/>
      <c r="AI185" s="1513"/>
      <c r="AJ185" s="1513"/>
      <c r="AK185" s="1513"/>
      <c r="AL185" s="1513"/>
      <c r="AM185" s="1513"/>
      <c r="AN185" s="1513"/>
      <c r="AO185" s="1513"/>
      <c r="AP185" s="1513"/>
      <c r="AQ185" s="1513"/>
      <c r="AR185" s="1513"/>
      <c r="AS185" s="1513"/>
      <c r="AT185" s="1513"/>
      <c r="AU185" s="1513"/>
      <c r="AV185" s="1513"/>
      <c r="AW185" s="1513"/>
      <c r="AX185" s="1513"/>
      <c r="AY185" s="1513"/>
      <c r="AZ185" s="1513"/>
      <c r="BA185" s="1513"/>
      <c r="BB185" s="1513"/>
      <c r="BC185" s="1513"/>
      <c r="BI185" s="1219">
        <v>14</v>
      </c>
    </row>
    <row customHeight="1" ht="19.95">
      <c r="O186" s="601"/>
      <c r="S186" s="1317"/>
      <c r="T186" s="2349"/>
      <c r="U186" s="2349"/>
      <c r="V186" s="2349"/>
      <c r="W186" s="2349"/>
      <c r="X186" s="2349"/>
      <c r="Y186" s="2349"/>
      <c r="Z186" s="2349"/>
      <c r="AA186" s="2349"/>
      <c r="AB186" s="2349"/>
      <c r="AC186" s="2349"/>
      <c r="AD186" s="2349"/>
      <c r="AE186" s="2349"/>
      <c r="AF186" s="2349"/>
      <c r="AG186" s="2349"/>
      <c r="AH186" s="2349"/>
      <c r="AI186" s="2349"/>
      <c r="AJ186" s="2349"/>
      <c r="AK186" s="2349"/>
      <c r="AL186" s="2349"/>
      <c r="AM186" s="2349"/>
      <c r="AN186" s="2349"/>
      <c r="AO186" s="2349"/>
      <c r="AP186" s="2349"/>
      <c r="AQ186" s="2349"/>
      <c r="AR186" s="2349"/>
      <c r="AS186" s="2349"/>
      <c r="AT186" s="2349"/>
      <c r="AU186" s="2349"/>
      <c r="AV186" s="2349"/>
      <c r="AW186" s="2349"/>
      <c r="AX186" s="2349"/>
      <c r="AY186" s="2349"/>
      <c r="AZ186" s="2349"/>
      <c r="BA186" s="2349"/>
      <c r="BB186" s="2349"/>
      <c r="BC186" s="2349"/>
      <c r="BI186" s="1219">
        <v>19</v>
      </c>
    </row>
    <row customHeight="1" ht="14.699999999999998">
      <c r="O187" s="601"/>
      <c r="BI187" s="1219">
        <v>14</v>
      </c>
    </row>
    <row customHeight="1" ht="14.25" hidden="1">
      <c r="A188" s="1224" t="s">
        <v>81</v>
      </c>
      <c r="B188" s="1224">
        <v>0</v>
      </c>
      <c r="C188" s="1224">
        <v>0</v>
      </c>
      <c r="D188" s="1224">
        <v>0</v>
      </c>
      <c r="E188" s="1224">
        <v>0</v>
      </c>
      <c r="F188" s="1224">
        <v>0</v>
      </c>
      <c r="G188" s="1224">
        <v>0</v>
      </c>
      <c r="H188" s="1224">
        <v>0</v>
      </c>
      <c r="I188" s="1224">
        <v>0</v>
      </c>
      <c r="J188" s="1224">
        <v>0</v>
      </c>
      <c r="K188" s="1224">
        <v>0</v>
      </c>
      <c r="L188" s="1525">
        <v>0</v>
      </c>
      <c r="M188" s="1426">
        <v>0</v>
      </c>
      <c r="N188" s="1426">
        <v>0</v>
      </c>
      <c r="O188" s="1426">
        <v>0</v>
      </c>
      <c r="P188" s="1426">
        <v>0</v>
      </c>
      <c r="Q188" s="1435">
        <v>0</v>
      </c>
      <c r="R188" s="408">
        <v>3</v>
      </c>
      <c r="S188" s="645">
        <v>12</v>
      </c>
      <c r="T188" s="1219">
        <v>31</v>
      </c>
      <c r="U188" s="1219">
        <v>0</v>
      </c>
      <c r="V188" s="1219">
        <v>0</v>
      </c>
      <c r="W188" s="1219">
        <v>0</v>
      </c>
      <c r="X188" s="1219">
        <v>0</v>
      </c>
      <c r="Y188" s="1219">
        <v>0</v>
      </c>
      <c r="Z188" s="1219">
        <v>0</v>
      </c>
      <c r="AA188" s="1219">
        <v>0</v>
      </c>
      <c r="AB188" s="1219">
        <v>0</v>
      </c>
      <c r="AC188" s="1219">
        <v>0</v>
      </c>
      <c r="AD188" s="1219">
        <v>3</v>
      </c>
      <c r="AE188" s="1219">
        <v>3</v>
      </c>
      <c r="AF188" s="1219">
        <v>3</v>
      </c>
      <c r="AG188" s="1219">
        <v>24</v>
      </c>
      <c r="AH188" s="1219">
        <v>3</v>
      </c>
      <c r="AI188" s="1219">
        <v>3</v>
      </c>
      <c r="AJ188" s="1219">
        <v>3</v>
      </c>
      <c r="AK188" s="1219">
        <v>24</v>
      </c>
      <c r="AL188" s="1219">
        <v>3</v>
      </c>
      <c r="AM188" s="1219">
        <v>3</v>
      </c>
      <c r="AN188" s="1219">
        <v>3</v>
      </c>
      <c r="AO188" s="1219">
        <v>18</v>
      </c>
      <c r="AP188" s="1219">
        <v>3</v>
      </c>
      <c r="AQ188" s="1219">
        <v>3</v>
      </c>
      <c r="AR188" s="1219">
        <v>3</v>
      </c>
      <c r="AS188" s="1219">
        <v>18</v>
      </c>
      <c r="AT188" s="1219">
        <v>21</v>
      </c>
      <c r="AU188" s="1219">
        <v>21</v>
      </c>
      <c r="AV188" s="1219">
        <v>21</v>
      </c>
      <c r="AW188" s="1219">
        <v>21</v>
      </c>
      <c r="AX188" s="1219">
        <v>11</v>
      </c>
      <c r="AY188" s="1219">
        <v>3</v>
      </c>
      <c r="AZ188" s="1219">
        <v>11</v>
      </c>
      <c r="BA188" s="1219">
        <v>0</v>
      </c>
      <c r="BB188" s="1219">
        <v>4</v>
      </c>
      <c r="BC188" s="1219">
        <v>115</v>
      </c>
      <c r="BD188" s="575">
        <v>10</v>
      </c>
      <c r="BE188" s="575">
        <v>10</v>
      </c>
      <c r="BF188" s="575">
        <v>10</v>
      </c>
      <c r="BG188" s="575">
        <v>10</v>
      </c>
      <c r="BH188" s="575">
        <v>10</v>
      </c>
      <c r="BI188" s="1219">
        <v>23</v>
      </c>
    </row>
  </sheetData>
  <sheetProtection formatColumns="0" formatRows="0" autoFilter="0" sort="0" insertRows="0" insertColumns="1" deleteRows="0" deleteColumns="0"/>
  <mergeCells count="388">
    <mergeCell ref="T186:BC186"/>
    <mergeCell ref="AK52:AK54"/>
    <mergeCell ref="AL52:AL54"/>
    <mergeCell ref="AE52:AE55"/>
    <mergeCell ref="AF52:AF55"/>
    <mergeCell ref="AG52:AG55"/>
    <mergeCell ref="AH52:AH55"/>
    <mergeCell ref="AI52:AI54"/>
    <mergeCell ref="AJ52:AJ54"/>
    <mergeCell ref="BC52:BC57"/>
    <mergeCell ref="T52:T56"/>
    <mergeCell ref="T184:BC184"/>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 ref="BC86:BC91"/>
    <mergeCell ref="AK86:AK88"/>
    <mergeCell ref="AL86:AL88"/>
    <mergeCell ref="AE86:AE89"/>
    <mergeCell ref="AF86:AF89"/>
    <mergeCell ref="AG86:AG89"/>
    <mergeCell ref="AD85:BB85"/>
    <mergeCell ref="K86:K90"/>
    <mergeCell ref="R86:R90"/>
    <mergeCell ref="S86:S90"/>
    <mergeCell ref="T86:T90"/>
    <mergeCell ref="AH86:AH89"/>
    <mergeCell ref="AI86:AI88"/>
    <mergeCell ref="AJ86:AJ88"/>
    <mergeCell ref="E80:E96"/>
    <mergeCell ref="V80:AC80"/>
    <mergeCell ref="AD80:BB80"/>
    <mergeCell ref="F81:F95"/>
    <mergeCell ref="V81:AC81"/>
    <mergeCell ref="AD81:BB81"/>
    <mergeCell ref="G82:G94"/>
    <mergeCell ref="V82:AC82"/>
    <mergeCell ref="AD82:BB82"/>
    <mergeCell ref="H83:H93"/>
    <mergeCell ref="AM86:AM87"/>
    <mergeCell ref="AN86:AN87"/>
    <mergeCell ref="AO86:AO87"/>
    <mergeCell ref="AP86:AP87"/>
    <mergeCell ref="AD86:AD90"/>
    <mergeCell ref="V83:AC83"/>
    <mergeCell ref="AD83:BB83"/>
    <mergeCell ref="I84:I92"/>
    <mergeCell ref="P84:P92"/>
    <mergeCell ref="V84:AC84"/>
    <mergeCell ref="AD84:BB84"/>
    <mergeCell ref="J85:J91"/>
    <mergeCell ref="Q85:Q91"/>
    <mergeCell ref="V85:AC85"/>
    <mergeCell ref="BC103:BC108"/>
    <mergeCell ref="AK103:AK105"/>
    <mergeCell ref="AL103:AL105"/>
    <mergeCell ref="AE103:AE106"/>
    <mergeCell ref="AF103:AF106"/>
    <mergeCell ref="AG103:AG106"/>
    <mergeCell ref="AD102:BB102"/>
    <mergeCell ref="K103:K107"/>
    <mergeCell ref="R103:R107"/>
    <mergeCell ref="S103:S107"/>
    <mergeCell ref="T103:T107"/>
    <mergeCell ref="AH103:AH106"/>
    <mergeCell ref="AI103:AI105"/>
    <mergeCell ref="AJ103:AJ105"/>
    <mergeCell ref="E97:E113"/>
    <mergeCell ref="V97:AC97"/>
    <mergeCell ref="AD97:BB97"/>
    <mergeCell ref="F98:F112"/>
    <mergeCell ref="V98:AC98"/>
    <mergeCell ref="AD98:BB98"/>
    <mergeCell ref="G99:G111"/>
    <mergeCell ref="V99:AC99"/>
    <mergeCell ref="AD99:BB99"/>
    <mergeCell ref="H100:H110"/>
    <mergeCell ref="AM103:AM104"/>
    <mergeCell ref="AN103:AN104"/>
    <mergeCell ref="AO103:AO104"/>
    <mergeCell ref="AP103:AP104"/>
    <mergeCell ref="AD103:AD107"/>
    <mergeCell ref="V100:AC100"/>
    <mergeCell ref="AD100:BB100"/>
    <mergeCell ref="I101:I109"/>
    <mergeCell ref="P101:P109"/>
    <mergeCell ref="V101:AC101"/>
    <mergeCell ref="AD101:BB101"/>
    <mergeCell ref="J102:J108"/>
    <mergeCell ref="Q102:Q108"/>
    <mergeCell ref="V102:AC102"/>
    <mergeCell ref="BC120:BC125"/>
    <mergeCell ref="AK120:AK122"/>
    <mergeCell ref="AL120:AL122"/>
    <mergeCell ref="AE120:AE123"/>
    <mergeCell ref="AF120:AF123"/>
    <mergeCell ref="AG120:AG123"/>
    <mergeCell ref="AD119:BB119"/>
    <mergeCell ref="K120:K124"/>
    <mergeCell ref="R120:R124"/>
    <mergeCell ref="S120:S124"/>
    <mergeCell ref="T120:T124"/>
    <mergeCell ref="AH120:AH123"/>
    <mergeCell ref="AI120:AI122"/>
    <mergeCell ref="AJ120:AJ122"/>
    <mergeCell ref="E114:E130"/>
    <mergeCell ref="V114:AC114"/>
    <mergeCell ref="AD114:BB114"/>
    <mergeCell ref="F115:F129"/>
    <mergeCell ref="V115:AC115"/>
    <mergeCell ref="AD115:BB115"/>
    <mergeCell ref="G116:G128"/>
    <mergeCell ref="V116:AC116"/>
    <mergeCell ref="AD116:BB116"/>
    <mergeCell ref="H117:H127"/>
    <mergeCell ref="AM120:AM121"/>
    <mergeCell ref="AN120:AN121"/>
    <mergeCell ref="AO120:AO121"/>
    <mergeCell ref="AP120:AP121"/>
    <mergeCell ref="AD120:AD124"/>
    <mergeCell ref="V117:AC117"/>
    <mergeCell ref="AD117:BB117"/>
    <mergeCell ref="I118:I126"/>
    <mergeCell ref="P118:P126"/>
    <mergeCell ref="V118:AC118"/>
    <mergeCell ref="AD118:BB118"/>
    <mergeCell ref="J119:J125"/>
    <mergeCell ref="Q119:Q125"/>
    <mergeCell ref="V119:AC119"/>
    <mergeCell ref="BC137:BC142"/>
    <mergeCell ref="AK137:AK139"/>
    <mergeCell ref="AL137:AL139"/>
    <mergeCell ref="AE137:AE140"/>
    <mergeCell ref="AF137:AF140"/>
    <mergeCell ref="AG137:AG140"/>
    <mergeCell ref="AD136:BB136"/>
    <mergeCell ref="K137:K141"/>
    <mergeCell ref="R137:R141"/>
    <mergeCell ref="S137:S141"/>
    <mergeCell ref="T137:T141"/>
    <mergeCell ref="AH137:AH140"/>
    <mergeCell ref="AI137:AI139"/>
    <mergeCell ref="AJ137:AJ139"/>
    <mergeCell ref="E131:E147"/>
    <mergeCell ref="V131:AC131"/>
    <mergeCell ref="AD131:BB131"/>
    <mergeCell ref="F132:F146"/>
    <mergeCell ref="V132:AC132"/>
    <mergeCell ref="AD132:BB132"/>
    <mergeCell ref="G133:G145"/>
    <mergeCell ref="V133:AC133"/>
    <mergeCell ref="AD133:BB133"/>
    <mergeCell ref="H134:H144"/>
    <mergeCell ref="AM137:AM138"/>
    <mergeCell ref="AN137:AN138"/>
    <mergeCell ref="AO137:AO138"/>
    <mergeCell ref="AP137:AP138"/>
    <mergeCell ref="AD137:AD141"/>
    <mergeCell ref="V134:AC134"/>
    <mergeCell ref="AD134:BB134"/>
    <mergeCell ref="I135:I143"/>
    <mergeCell ref="P135:P143"/>
    <mergeCell ref="V135:AC135"/>
    <mergeCell ref="AD135:BB135"/>
    <mergeCell ref="J136:J142"/>
    <mergeCell ref="Q136:Q142"/>
    <mergeCell ref="V136:AC136"/>
    <mergeCell ref="BC154:BC159"/>
    <mergeCell ref="AK154:AK156"/>
    <mergeCell ref="AL154:AL156"/>
    <mergeCell ref="AE154:AE157"/>
    <mergeCell ref="AF154:AF157"/>
    <mergeCell ref="AG154:AG157"/>
    <mergeCell ref="AD153:BB153"/>
    <mergeCell ref="K154:K158"/>
    <mergeCell ref="R154:R158"/>
    <mergeCell ref="S154:S158"/>
    <mergeCell ref="T154:T158"/>
    <mergeCell ref="AH154:AH157"/>
    <mergeCell ref="AI154:AI156"/>
    <mergeCell ref="AJ154:AJ156"/>
    <mergeCell ref="E148:E164"/>
    <mergeCell ref="V148:AC148"/>
    <mergeCell ref="AD148:BB148"/>
    <mergeCell ref="F149:F163"/>
    <mergeCell ref="V149:AC149"/>
    <mergeCell ref="AD149:BB149"/>
    <mergeCell ref="G150:G162"/>
    <mergeCell ref="V150:AC150"/>
    <mergeCell ref="AD150:BB150"/>
    <mergeCell ref="H151:H161"/>
    <mergeCell ref="AM154:AM155"/>
    <mergeCell ref="AN154:AN155"/>
    <mergeCell ref="AO154:AO155"/>
    <mergeCell ref="AP154:AP155"/>
    <mergeCell ref="AD154:AD158"/>
    <mergeCell ref="V151:AC151"/>
    <mergeCell ref="AD151:BB151"/>
    <mergeCell ref="I152:I160"/>
    <mergeCell ref="P152:P160"/>
    <mergeCell ref="V152:AC152"/>
    <mergeCell ref="AD152:BB152"/>
    <mergeCell ref="J153:J159"/>
    <mergeCell ref="Q153:Q159"/>
    <mergeCell ref="V153:AC153"/>
    <mergeCell ref="BC171:BC176"/>
    <mergeCell ref="AK171:AK173"/>
    <mergeCell ref="AL171:AL173"/>
    <mergeCell ref="AE171:AE174"/>
    <mergeCell ref="AF171:AF174"/>
    <mergeCell ref="AG171:AG174"/>
    <mergeCell ref="AD170:BB170"/>
    <mergeCell ref="K171:K175"/>
    <mergeCell ref="R171:R175"/>
    <mergeCell ref="S171:S175"/>
    <mergeCell ref="T171:T175"/>
    <mergeCell ref="AH171:AH174"/>
    <mergeCell ref="AI171:AI173"/>
    <mergeCell ref="AJ171:AJ173"/>
    <mergeCell ref="E165:E181"/>
    <mergeCell ref="V165:AC165"/>
    <mergeCell ref="AD165:BB165"/>
    <mergeCell ref="F166:F180"/>
    <mergeCell ref="V166:AC166"/>
    <mergeCell ref="AD166:BB166"/>
    <mergeCell ref="G167:G179"/>
    <mergeCell ref="V167:AC167"/>
    <mergeCell ref="AD167:BB167"/>
    <mergeCell ref="H168:H178"/>
    <mergeCell ref="AM171:AM172"/>
    <mergeCell ref="AN171:AN172"/>
    <mergeCell ref="AO171:AO172"/>
    <mergeCell ref="AP171:AP172"/>
    <mergeCell ref="AD171:AD175"/>
    <mergeCell ref="V168:AC168"/>
    <mergeCell ref="AD168:BB168"/>
    <mergeCell ref="I169:I177"/>
    <mergeCell ref="P169:P177"/>
    <mergeCell ref="V169:AC169"/>
    <mergeCell ref="AD169:BB169"/>
    <mergeCell ref="J170:J176"/>
    <mergeCell ref="Q170:Q176"/>
    <mergeCell ref="V170:AC170"/>
  </mergeCells>
  <dataValidations count="9">
    <dataValidation type="list" allowBlank="1" showInputMessage="1" showErrorMessage="1" errorTitle="Ошибка" error="Выберите значение из списка" sqref="T65708 T131244 T196780 T262316 T327852 T393388 T458924 T524460 T589996 T655532 T721068 T786604 T852140 T917676 T983212">
      <formula1>kind_of_heat_transfer</formula1>
    </dataValidation>
    <dataValidation type="list" allowBlank="1" showInputMessage="1" showErrorMessage="1" errorTitle="Ошибка" error="Выберите значение из списка" sqref="AD917674:AS917674 AD983210:AS983210 AD65706:AS65706 AD131242:AS131242 AD196778:AS196778 AD262314:AS262314 AD327850:AS327850 AD393386:AS393386 AD458922:AS458922 AD524458:AS524458 AD589994:AS589994 AD655530:AS655530 AD721066:AS721066 AD786602:AS786602 AD852138:AS85213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8 Z131244 Z196780 Z262316 Z327852 Z393388 Z458924 Z524460 Z589996 Z655532 Z721068 Z786604 Z852140 Z917676 Z983212 AB65708 AB131244 AB196780 AB262316 AB327852 AB393388 AB458924 AB524460 AB589996 AB655532 AB721068 AB786604 AB852140 AB917676 AB983212 Z8 AB8 AX65708 AX131244 AX196780 AX262316 AX327852 AX393388 AX458924 AX524460 AX589996 AX655532 AX721068 AX786604 AX852140 AX917676 AX983212 AZ65708 AZ131244 AZ196780 AZ262316 AZ327852 AZ393388 AZ458924 AZ524460 AZ589996 AZ655532 AZ721068 AZ786604 AZ852140 AZ917676 AZ983212 AX52 AX20 AZ8 AZ52 AX8 AZ20 Z52 AB52 Z69 AB69 AX69 AZ69 Z86 AB86 AX86 AZ86 Z103 AB103 AX103 AZ103 Z120 AB120 AX120 AZ120 Z137 AB137 AX137 AZ137 Z154 AB154 AX154 AZ154 Z171 AB171 AX171 AZ171"/>
    <dataValidation allowBlank="1" promptTitle="checkPeriodRange" sqref="W131245 W196781 W262317 W327853 W393389 W458925 W524461 W589997 W655533 W721069 W786605 W852141 W917677 W983213 AW56 AU12 BB12 AW65709 AW131245 AW196781 AW262317 AW327853 AW393389 AW458925 AW524461 AW589997 AW655533 AW721069 AW786605 AW852141 AW917677 AW983213 Y65709 Y56 W65709 Y131245 Y196781 Y262317 Y327853 Y393389 Y458925 Y524461 Y589997 Y655533 Y721069 Y786605 Y852141 Y917677 Y983213 AU56 Y12 BB56 W12 AW12 W56 W73 Y73 AU73 AW73 BB73 W90 Y90 AU90 AW90 BB90 W107 Y107 AU107 AW107 BB107 W124 Y124 AU124 AW124 BB124 W141 Y141 AU141 AW141 BB141 W158 Y158 AU158 AW158 BB158 W175 Y175 AU175 AW175 BB175"/>
    <dataValidation type="textLength" operator="lessThanOrEqual" allowBlank="1" showInputMessage="1" showErrorMessage="1" errorTitle="Ошибка" error="Допускается ввод не более 900 символов!" sqref="BC65702:BC65709 BC131238:BC131245 BC196774:BC196781 BC262310:BC262317 BC327846:BC327853 BC393382:BC393389 BC458918:BC458925 BC524454:BC524461 BC589990:BC589997 BC655526:BC655533 BC721062:BC721069 BC786598:BC786605 BC852134:BC852141 BC917670:BC917677 BC983206:BC983213 AS8 T8:T12 AS52 T52:T56 T69 AS69 T70 T71 T72 T73 T86 AS86 T87 T88 T89 T90 T103 AS103 T104 T105 T106 T107 T120 AS120 T121 T122 T123 T124 T137 AS137 T138 T139 T140 T141 T154 AS154 T155 T156 T157 T158 T171 AS171 T172 T173 T174 T175">
      <formula1>900</formula1>
    </dataValidation>
    <dataValidation allowBlank="1" showInputMessage="1" showErrorMessage="1" prompt="Для выбора выполните двойной щелчок левой клавиши мыши по соответствующей ячейке." sqref="AA65708 AA131244 AA196780 AA262316 AA327852 AA393388 AA458924 AA524460 AA589996 AA655532 AA721068 AA786604 AA852140 AA917676 AA983212 AC131244 AC458924 AC196780 AC262316 AC327852 AC393388 AC524460 AC589996 AC655532 AC721068 AC786604 AC852140 AC917676 AC983212 AC65708 AH52:AH53 AY8 AP52 AK52:AL53 AA8 AY65708 AY131244 AY196780 AY262316 AY327852 AY393388 AY458924 AY524460 AY589996 AY655532 AY721068 AY786604 AY852140 AY917676 AY983212 BA458924 BA196780 BA262316 BA327852 BA393388 BA524460 BA589996 BA655532 BA721068 BA786604 BA852140 BA917676 BA983212 BA65708 BA52 AC8:AD8 BA20 BA8 AY52 AK8:AL9 AD20 AG20:AH20 AK20:AL20 AP20 AY20 AH8:AH9 AP8 BA131244 AC52:AD52 AA52 AA69 AC69 AD69 AH69 AK69 AL69 AP69 AY69 BA69 AH70 AK70 AL70 AA86 AC86 AD86 AH86 AK86 AL86 AP86 AY86 BA86 AH87 AK87 AL87 AA103 AC103 AD103 AH103 AK103 AL103 AP103 AY103 BA103 AH104 AK104 AL104 AA120 AC120 AD120 AH120 AK120 AL120 AP120 AY120 BA120 AH121 AK121 AL121 AA137 AC137 AD137 AH137 AK137 AL137 AP137 AY137 BA137 AH138 AK138 AL138 AA154 AC154 AD154 AH154 AK154 AL154 AP154 AY154 BA154 AH155 AK155 AL155 AA171 AC171 AD171 AH171 AK171 AL171 AP171 AY171 BA171 AH172 AK172 AL172"/>
    <dataValidation type="decimal" allowBlank="1" showErrorMessage="1" errorTitle="Ошибка" error="Допускается ввод только действительных чисел!" sqref="AO52:AO53 AG8:AG11 AO8:AO9 AG52:AG55 AG69 AO69 AG70 AO70 AG71 AG72 AG86 AO86 AG87 AO87 AG88 AG89 AG103 AO103 AG104 AO104 AG105 AG106 AG120 AO120 AG121 AO121 AG122 AG123 AG137 AO137 AG138 AO138 AG139 AG140 AG154 AO154 AG155 AO155 AG156 AG157 AG171 AO171 AG172 AO172 AG173 AG174">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211:BB983211 V917675:BB917675 V852139:BB852139 V786603:BB786603 V721067:BB721067 V655531:BB655531 V589995:BB589995 V524459:BB524459 V458923:BB458923 V393387:BB393387 V327851:BB327851 V262315:BB262315 V196779:BB196779 V131243:BB131243 V65707:BB65707">
      <formula1>kind_of_cons</formula1>
    </dataValidation>
    <dataValidation allowBlank="1" sqref="S65710:BC65716 S983214:BC983220 S917678:BC917684 S852142:BC852148 S786606:BC786612 S721070:BC721076 S655534:BC655540 S589998:BC590004 S524462:BC524468 S458926:BC458932 S393390:BC393396 S327854:BC327860 S262318:BC262324 S196782:BC196788 S131246:BC13125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6C55-6D76-63A3-F9E8-0.0DC3AC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565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566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557">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547" t="s">
        <v>524</v>
      </c>
      <c r="W38" s="2326" t="s">
        <v>471</v>
      </c>
      <c r="X38" s="2327"/>
      <c r="Y38" s="2326" t="s">
        <v>472</v>
      </c>
      <c r="Z38" s="2333"/>
      <c r="AA38" s="2327"/>
      <c r="AB38" s="2342"/>
      <c r="AC38" s="1547" t="s">
        <v>524</v>
      </c>
      <c r="AD38" s="2326" t="s">
        <v>471</v>
      </c>
      <c r="AE38" s="2327"/>
      <c r="AF38" s="2326" t="s">
        <v>472</v>
      </c>
      <c r="AG38" s="2333"/>
      <c r="AH38" s="2327"/>
      <c r="AI38" s="2342"/>
      <c r="AJ38" s="2345"/>
      <c r="AK38" s="2191"/>
      <c r="AQ38" s="1219">
        <v>34</v>
      </c>
    </row>
    <row customHeight="1" ht="90.3">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547" t="s">
        <v>567</v>
      </c>
      <c r="W39" s="1286" t="s">
        <v>568</v>
      </c>
      <c r="X39" s="1286" t="s">
        <v>529</v>
      </c>
      <c r="Y39" s="1553" t="s">
        <v>482</v>
      </c>
      <c r="Z39" s="2334" t="s">
        <v>483</v>
      </c>
      <c r="AA39" s="2335"/>
      <c r="AB39" s="2343"/>
      <c r="AC39" s="1547" t="s">
        <v>567</v>
      </c>
      <c r="AD39" s="1286" t="s">
        <v>568</v>
      </c>
      <c r="AE39" s="1286" t="s">
        <v>529</v>
      </c>
      <c r="AF39" s="1553" t="s">
        <v>482</v>
      </c>
      <c r="AG39" s="2334" t="s">
        <v>483</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304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304</v>
      </c>
      <c r="B42" s="1427" t="s">
        <v>305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304</v>
      </c>
      <c r="B43" s="1427" t="s">
        <v>305</v>
      </c>
      <c r="C43" s="1427" t="s">
        <v>306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565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566</v>
      </c>
      <c r="AM43" s="564"/>
      <c r="AN43" s="564" t="str">
        <f>IF(T43="","",T43)</f>
        <v>Наименование централизованной системы водоотведения</v>
      </c>
      <c r="AO43" s="564"/>
      <c r="AP43" s="564"/>
      <c r="AQ43" s="1219">
        <v>23</v>
      </c>
    </row>
    <row customHeight="1" ht="24">
      <c r="A44" s="1427" t="s">
        <v>304</v>
      </c>
      <c r="B44" s="1427" t="s">
        <v>305</v>
      </c>
      <c r="C44" s="1427" t="s">
        <v>306</v>
      </c>
      <c r="D44" s="1427" t="s">
        <v>569</v>
      </c>
      <c r="E44" s="2323"/>
      <c r="F44" s="2323"/>
      <c r="G44" s="2323"/>
      <c r="H44" s="2323"/>
      <c r="I44" s="2320" t="str">
        <f>S43&amp;".1"</f>
        <v>...1</v>
      </c>
      <c r="J44" s="1427"/>
      <c r="K44" s="1427"/>
      <c r="L44" s="1428"/>
      <c r="P44" s="2321">
        <v>1</v>
      </c>
      <c r="Q44" s="1545"/>
      <c r="R44" s="420"/>
      <c r="S44" s="1557"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304</v>
      </c>
      <c r="B45" s="1427" t="s">
        <v>305</v>
      </c>
      <c r="C45" s="1427" t="s">
        <v>306</v>
      </c>
      <c r="D45" s="1427" t="s">
        <v>569</v>
      </c>
      <c r="E45" s="2323"/>
      <c r="F45" s="2323"/>
      <c r="G45" s="2323"/>
      <c r="H45" s="2323"/>
      <c r="I45" s="2350"/>
      <c r="J45" s="2320" t="str">
        <f>I44&amp;".1"</f>
        <v>...1.1</v>
      </c>
      <c r="K45" s="1427"/>
      <c r="L45" s="1428" t="s">
        <v>444</v>
      </c>
      <c r="P45" s="2321"/>
      <c r="Q45" s="2321">
        <v>1</v>
      </c>
      <c r="R45" s="421"/>
      <c r="S45" s="1557"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304</v>
      </c>
      <c r="B46" s="1427" t="s">
        <v>305</v>
      </c>
      <c r="C46" s="1427" t="s">
        <v>306</v>
      </c>
      <c r="D46" s="1427" t="s">
        <v>569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304</v>
      </c>
      <c r="B47" s="1427" t="s">
        <v>305</v>
      </c>
      <c r="C47" s="1427" t="s">
        <v>306</v>
      </c>
      <c r="D47" s="1427" t="s">
        <v>569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304</v>
      </c>
      <c r="B48" s="1427" t="s">
        <v>305</v>
      </c>
      <c r="C48" s="1427" t="s">
        <v>306</v>
      </c>
      <c r="D48" s="1427" t="s">
        <v>569</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304</v>
      </c>
      <c r="B49" s="1427" t="s">
        <v>305</v>
      </c>
      <c r="C49" s="1427" t="s">
        <v>306</v>
      </c>
      <c r="D49" s="1427" t="s">
        <v>569</v>
      </c>
      <c r="E49" s="2323"/>
      <c r="F49" s="2323"/>
      <c r="G49" s="2323"/>
      <c r="H49" s="2323"/>
      <c r="I49" s="2320"/>
      <c r="J49" s="1427"/>
      <c r="K49" s="1427"/>
      <c r="L49" s="1428"/>
      <c r="P49" s="2321"/>
      <c r="Q49" s="1545"/>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304</v>
      </c>
      <c r="B50" s="1427" t="s">
        <v>305</v>
      </c>
      <c r="C50" s="1427" t="s">
        <v>306</v>
      </c>
      <c r="D50" s="1427" t="s">
        <v>569</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304</v>
      </c>
      <c r="B51" s="1407" t="s">
        <v>305</v>
      </c>
      <c r="C51" s="1378"/>
      <c r="D51" s="1378"/>
      <c r="E51" s="2323"/>
      <c r="F51" s="2322"/>
      <c r="G51" s="1378"/>
      <c r="H51" s="1378"/>
      <c r="I51" s="1378"/>
      <c r="J51" s="1378"/>
      <c r="K51" s="1378"/>
      <c r="L51" s="1558"/>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304</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E9E9A-734D-D343-6A0A-0.92E158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435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436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565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566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518</v>
      </c>
      <c r="U5" s="364"/>
      <c r="V5" s="2414"/>
      <c r="W5" s="2415"/>
      <c r="X5" s="2415"/>
      <c r="Y5" s="2415"/>
      <c r="Z5" s="2415"/>
      <c r="AA5" s="2415"/>
      <c r="AB5" s="2416"/>
      <c r="AC5" s="2417"/>
      <c r="AD5" s="2418"/>
      <c r="AE5" s="2418"/>
      <c r="AF5" s="2418"/>
      <c r="AG5" s="2418"/>
      <c r="AH5" s="2418"/>
      <c r="AI5" s="2418"/>
      <c r="AJ5" s="2419"/>
      <c r="AK5" s="1322" t="s">
        <v>519</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444</v>
      </c>
      <c r="P6" s="2321"/>
      <c r="Q6" s="2321">
        <v>1</v>
      </c>
      <c r="R6" s="421"/>
      <c r="S6" s="1557">
        <f>$J6</f>
      </c>
      <c r="T6" s="350" t="s">
        <v>445</v>
      </c>
      <c r="U6" s="364"/>
      <c r="V6" s="2309"/>
      <c r="W6" s="2310"/>
      <c r="X6" s="2310"/>
      <c r="Y6" s="2310"/>
      <c r="Z6" s="2310"/>
      <c r="AA6" s="2310"/>
      <c r="AB6" s="2311"/>
      <c r="AC6" s="2309"/>
      <c r="AD6" s="2310"/>
      <c r="AE6" s="2310"/>
      <c r="AF6" s="2310"/>
      <c r="AG6" s="2310"/>
      <c r="AH6" s="2310"/>
      <c r="AI6" s="2310"/>
      <c r="AJ6" s="2311"/>
      <c r="AK6" s="1371" t="s">
        <v>520</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431"/>
      <c r="X9" s="431"/>
      <c r="Y9" s="431"/>
      <c r="Z9" s="431"/>
      <c r="AA9" s="431"/>
      <c r="AB9" s="431"/>
      <c r="AC9" s="431"/>
      <c r="AD9" s="431"/>
      <c r="AE9" s="431"/>
      <c r="AF9" s="431"/>
      <c r="AG9" s="431"/>
      <c r="AH9" s="431"/>
      <c r="AI9" s="431"/>
      <c r="AJ9" s="431"/>
      <c r="AK9" s="1322" t="s">
        <v>522</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450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453</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454</v>
      </c>
      <c r="P20" s="1426"/>
      <c r="Q20" s="1506"/>
      <c r="R20" s="1506"/>
      <c r="S20" s="793"/>
      <c r="T20" s="1224" t="s">
        <v>455</v>
      </c>
      <c r="Z20" s="250" t="s">
        <v>456</v>
      </c>
      <c r="AB20" s="250" t="s">
        <v>457</v>
      </c>
      <c r="AC20" s="1224" t="s">
        <v>455</v>
      </c>
      <c r="AG20" s="250" t="s">
        <v>458</v>
      </c>
      <c r="AI20" s="250" t="s">
        <v>457</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390"/>
      <c r="AC29" s="2315" t="str">
        <f>IF(TITLE_NUMBER_PR_CHANGE="",IF(TITLE_NUMBER_PR="","",TITLE_NUMBER_PR),TITLE_NUMBER_PR_CHANGE)</f>
        <v>558-р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390"/>
      <c r="AC33" s="2315" t="str">
        <f>IF(TITLE_NUMBER_PR_CHANGE="",IF(TITLE_NUMBER_PR="","",TITLE_NUMBER_PR),TITLE_NUMBER_PR_CHANGE)</f>
        <v>558-р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463</v>
      </c>
      <c r="AC34" s="390"/>
      <c r="AD34" s="390"/>
      <c r="AE34" s="390"/>
      <c r="AF34" s="390"/>
      <c r="AG34" s="390"/>
      <c r="AH34" s="390"/>
      <c r="AI34" s="342" t="s">
        <v>463</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t="s">
        <v>339</v>
      </c>
      <c r="AQ36" s="1219">
        <v>14</v>
      </c>
    </row>
    <row customHeight="1" ht="14.699999999999998">
      <c r="Q37" s="440"/>
      <c r="R37" s="440"/>
      <c r="S37" s="2337" t="s">
        <v>87</v>
      </c>
      <c r="T37" s="2273" t="s">
        <v>464</v>
      </c>
      <c r="U37" s="365"/>
      <c r="V37" s="2338" t="s">
        <v>465</v>
      </c>
      <c r="W37" s="2339"/>
      <c r="X37" s="2339"/>
      <c r="Y37" s="2339"/>
      <c r="Z37" s="2339"/>
      <c r="AA37" s="2340"/>
      <c r="AB37" s="2341" t="s">
        <v>466</v>
      </c>
      <c r="AC37" s="2338" t="s">
        <v>465</v>
      </c>
      <c r="AD37" s="2339"/>
      <c r="AE37" s="2339"/>
      <c r="AF37" s="2339"/>
      <c r="AG37" s="2339"/>
      <c r="AH37" s="2340"/>
      <c r="AI37" s="2341" t="s">
        <v>467</v>
      </c>
      <c r="AJ37" s="2344" t="s">
        <v>468</v>
      </c>
      <c r="AK37" s="2191"/>
      <c r="AQ37" s="1219">
        <v>14</v>
      </c>
    </row>
    <row customHeight="1" ht="35.699999999999996">
      <c r="Q38" s="440"/>
      <c r="R38" s="440"/>
      <c r="S38" s="2337"/>
      <c r="T38" s="2273"/>
      <c r="U38" s="1095"/>
      <c r="V38" s="1547" t="s">
        <v>524</v>
      </c>
      <c r="W38" s="2326" t="s">
        <v>471</v>
      </c>
      <c r="X38" s="2327"/>
      <c r="Y38" s="2326" t="s">
        <v>472</v>
      </c>
      <c r="Z38" s="2333"/>
      <c r="AA38" s="2327"/>
      <c r="AB38" s="2342"/>
      <c r="AC38" s="1547" t="s">
        <v>524</v>
      </c>
      <c r="AD38" s="2326" t="s">
        <v>471</v>
      </c>
      <c r="AE38" s="2327"/>
      <c r="AF38" s="2326" t="s">
        <v>472</v>
      </c>
      <c r="AG38" s="2333"/>
      <c r="AH38" s="2327"/>
      <c r="AI38" s="2342"/>
      <c r="AJ38" s="2345"/>
      <c r="AK38" s="2191"/>
      <c r="AQ38" s="1219">
        <v>34</v>
      </c>
    </row>
    <row customHeight="1" ht="90.3">
      <c r="A39" s="1434"/>
      <c r="B39" s="1434" t="s">
        <v>134</v>
      </c>
      <c r="C39" s="1434" t="s">
        <v>135</v>
      </c>
      <c r="D39" s="1434" t="s">
        <v>136</v>
      </c>
      <c r="E39" s="1428" t="s">
        <v>473</v>
      </c>
      <c r="F39" s="1428" t="s">
        <v>474</v>
      </c>
      <c r="G39" s="1428" t="s">
        <v>475</v>
      </c>
      <c r="H39" s="1428"/>
      <c r="I39" s="1428" t="s">
        <v>525</v>
      </c>
      <c r="J39" s="1428" t="s">
        <v>478</v>
      </c>
      <c r="K39" s="1428" t="s">
        <v>526</v>
      </c>
      <c r="L39" s="1428" t="s">
        <v>454</v>
      </c>
      <c r="Q39" s="440"/>
      <c r="R39" s="440"/>
      <c r="S39" s="2337"/>
      <c r="T39" s="2273"/>
      <c r="U39" s="366"/>
      <c r="V39" s="1547" t="s">
        <v>567</v>
      </c>
      <c r="W39" s="1286" t="s">
        <v>568</v>
      </c>
      <c r="X39" s="1286" t="s">
        <v>529</v>
      </c>
      <c r="Y39" s="1553" t="s">
        <v>482</v>
      </c>
      <c r="Z39" s="2334" t="s">
        <v>483</v>
      </c>
      <c r="AA39" s="2335"/>
      <c r="AB39" s="2343"/>
      <c r="AC39" s="1547" t="s">
        <v>567</v>
      </c>
      <c r="AD39" s="1286" t="s">
        <v>568</v>
      </c>
      <c r="AE39" s="1286" t="s">
        <v>529</v>
      </c>
      <c r="AF39" s="1553" t="s">
        <v>482</v>
      </c>
      <c r="AG39" s="2334" t="s">
        <v>483</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309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309</v>
      </c>
      <c r="B42" s="1427" t="s">
        <v>310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435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436</v>
      </c>
      <c r="AM42" s="564"/>
      <c r="AN42" s="564" t="str">
        <f>IF(T42="","",T42)</f>
        <v>Территория действия тарифа</v>
      </c>
      <c r="AO42" s="564"/>
      <c r="AP42" s="564"/>
      <c r="AQ42" s="1219">
        <v>23</v>
      </c>
    </row>
    <row customHeight="1" ht="24">
      <c r="A43" s="1427" t="s">
        <v>309</v>
      </c>
      <c r="B43" s="1427" t="s">
        <v>310</v>
      </c>
      <c r="C43" s="1427" t="s">
        <v>311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565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566</v>
      </c>
      <c r="AM43" s="564"/>
      <c r="AN43" s="564" t="str">
        <f>IF(T43="","",T43)</f>
        <v>Наименование централизованной системы водоотведения</v>
      </c>
      <c r="AO43" s="564"/>
      <c r="AP43" s="564"/>
      <c r="AQ43" s="1219">
        <v>23</v>
      </c>
    </row>
    <row customHeight="1" ht="24">
      <c r="A44" s="1427" t="s">
        <v>309</v>
      </c>
      <c r="B44" s="1427" t="s">
        <v>310</v>
      </c>
      <c r="C44" s="1427" t="s">
        <v>311</v>
      </c>
      <c r="D44" s="1427" t="s">
        <v>570</v>
      </c>
      <c r="E44" s="2323"/>
      <c r="F44" s="2323"/>
      <c r="G44" s="2323"/>
      <c r="H44" s="2323"/>
      <c r="I44" s="2320" t="str">
        <f>S43&amp;".1"</f>
        <v>...1</v>
      </c>
      <c r="J44" s="1427"/>
      <c r="K44" s="1427"/>
      <c r="L44" s="1428"/>
      <c r="P44" s="2321">
        <v>1</v>
      </c>
      <c r="Q44" s="1545"/>
      <c r="R44" s="420"/>
      <c r="S44" s="1557" t="str">
        <f>$I44</f>
        <v>...1</v>
      </c>
      <c r="T44" s="349" t="s">
        <v>518</v>
      </c>
      <c r="U44" s="364"/>
      <c r="V44" s="2414"/>
      <c r="W44" s="2415"/>
      <c r="X44" s="2415"/>
      <c r="Y44" s="2415"/>
      <c r="Z44" s="2415"/>
      <c r="AA44" s="2415"/>
      <c r="AB44" s="2416"/>
      <c r="AC44" s="2417"/>
      <c r="AD44" s="2418"/>
      <c r="AE44" s="2418"/>
      <c r="AF44" s="2418"/>
      <c r="AG44" s="2418"/>
      <c r="AH44" s="2418"/>
      <c r="AI44" s="2418"/>
      <c r="AJ44" s="2419"/>
      <c r="AK44" s="1322" t="s">
        <v>519</v>
      </c>
      <c r="AM44" s="564"/>
      <c r="AN44" s="564" t="str">
        <f>IF(T44="","",T44)</f>
        <v>Наименование признака дифференциации</v>
      </c>
      <c r="AO44" s="564"/>
      <c r="AP44" s="564"/>
      <c r="AQ44" s="1219">
        <v>23</v>
      </c>
    </row>
    <row customHeight="1" ht="24">
      <c r="A45" s="1427" t="s">
        <v>309</v>
      </c>
      <c r="B45" s="1427" t="s">
        <v>310</v>
      </c>
      <c r="C45" s="1427" t="s">
        <v>311</v>
      </c>
      <c r="D45" s="1427" t="s">
        <v>570</v>
      </c>
      <c r="E45" s="2323"/>
      <c r="F45" s="2323"/>
      <c r="G45" s="2323"/>
      <c r="H45" s="2323"/>
      <c r="I45" s="2350"/>
      <c r="J45" s="2320" t="str">
        <f>I44&amp;".1"</f>
        <v>...1.1</v>
      </c>
      <c r="K45" s="1427"/>
      <c r="L45" s="1428" t="s">
        <v>444</v>
      </c>
      <c r="P45" s="2321"/>
      <c r="Q45" s="2321">
        <v>1</v>
      </c>
      <c r="R45" s="421"/>
      <c r="S45" s="1557" t="str">
        <f>$J45</f>
        <v>...1.1</v>
      </c>
      <c r="T45" s="350" t="s">
        <v>445</v>
      </c>
      <c r="U45" s="364"/>
      <c r="V45" s="2309"/>
      <c r="W45" s="2310"/>
      <c r="X45" s="2310"/>
      <c r="Y45" s="2310"/>
      <c r="Z45" s="2310"/>
      <c r="AA45" s="2310"/>
      <c r="AB45" s="2311"/>
      <c r="AC45" s="2309"/>
      <c r="AD45" s="2310"/>
      <c r="AE45" s="2310"/>
      <c r="AF45" s="2310"/>
      <c r="AG45" s="2310"/>
      <c r="AH45" s="2310"/>
      <c r="AI45" s="2310"/>
      <c r="AJ45" s="2311"/>
      <c r="AK45" s="1371" t="s">
        <v>520</v>
      </c>
      <c r="AM45" s="564"/>
      <c r="AN45" s="564" t="str">
        <f>IF(T45="","",T45)</f>
        <v>Группа потребителей</v>
      </c>
      <c r="AO45" s="564"/>
      <c r="AP45" s="564"/>
      <c r="AQ45" s="1219">
        <v>23</v>
      </c>
    </row>
    <row customHeight="1" ht="24">
      <c r="A46" s="1427" t="s">
        <v>309</v>
      </c>
      <c r="B46" s="1427" t="s">
        <v>310</v>
      </c>
      <c r="C46" s="1427" t="s">
        <v>311</v>
      </c>
      <c r="D46" s="1427" t="s">
        <v>570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309</v>
      </c>
      <c r="B47" s="1427" t="s">
        <v>310</v>
      </c>
      <c r="C47" s="1427" t="s">
        <v>311</v>
      </c>
      <c r="D47" s="1427" t="s">
        <v>570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309</v>
      </c>
      <c r="B48" s="1427" t="s">
        <v>310</v>
      </c>
      <c r="C48" s="1427" t="s">
        <v>311</v>
      </c>
      <c r="D48" s="1427" t="s">
        <v>570</v>
      </c>
      <c r="E48" s="2323"/>
      <c r="F48" s="2323"/>
      <c r="G48" s="2323"/>
      <c r="H48" s="2323"/>
      <c r="I48" s="2350"/>
      <c r="J48" s="2320"/>
      <c r="K48" s="1427"/>
      <c r="L48" s="1428"/>
      <c r="P48" s="2321"/>
      <c r="Q48" s="2321"/>
      <c r="R48" s="420"/>
      <c r="S48" s="1342"/>
      <c r="T48" s="351" t="s">
        <v>521</v>
      </c>
      <c r="U48" s="431"/>
      <c r="V48" s="431"/>
      <c r="W48" s="431"/>
      <c r="X48" s="431"/>
      <c r="Y48" s="431"/>
      <c r="Z48" s="431"/>
      <c r="AA48" s="431"/>
      <c r="AB48" s="431"/>
      <c r="AC48" s="431"/>
      <c r="AD48" s="431"/>
      <c r="AE48" s="431"/>
      <c r="AF48" s="431"/>
      <c r="AG48" s="431"/>
      <c r="AH48" s="431"/>
      <c r="AI48" s="431"/>
      <c r="AJ48" s="431"/>
      <c r="AK48" s="1322" t="s">
        <v>522</v>
      </c>
      <c r="AM48" s="564"/>
      <c r="AN48" s="564" t="str">
        <f>IF(T48="","",T48)</f>
        <v>Добавить значение признака дифференциации</v>
      </c>
      <c r="AO48" s="564"/>
      <c r="AP48" s="564"/>
      <c r="AQ48" s="1219">
        <v>20</v>
      </c>
    </row>
    <row customHeight="1" ht="22.049999999999997">
      <c r="A49" s="1427" t="s">
        <v>309</v>
      </c>
      <c r="B49" s="1427" t="s">
        <v>310</v>
      </c>
      <c r="C49" s="1427" t="s">
        <v>311</v>
      </c>
      <c r="D49" s="1427" t="s">
        <v>570</v>
      </c>
      <c r="E49" s="2323"/>
      <c r="F49" s="2323"/>
      <c r="G49" s="2323"/>
      <c r="H49" s="2323"/>
      <c r="I49" s="2320"/>
      <c r="J49" s="1427"/>
      <c r="K49" s="1427"/>
      <c r="L49" s="1428"/>
      <c r="P49" s="2321"/>
      <c r="Q49" s="1545"/>
      <c r="R49" s="420"/>
      <c r="S49" s="1342"/>
      <c r="T49" s="429" t="s">
        <v>450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309</v>
      </c>
      <c r="B50" s="1427" t="s">
        <v>310</v>
      </c>
      <c r="C50" s="1427" t="s">
        <v>311</v>
      </c>
      <c r="D50" s="1427" t="s">
        <v>570</v>
      </c>
      <c r="E50" s="2323"/>
      <c r="F50" s="2323"/>
      <c r="G50" s="2323"/>
      <c r="H50" s="2322"/>
      <c r="I50" s="1427"/>
      <c r="J50" s="1427"/>
      <c r="K50" s="1427"/>
      <c r="L50" s="1428"/>
      <c r="M50" s="1429"/>
      <c r="N50" s="1429"/>
      <c r="O50" s="601"/>
      <c r="P50" s="424"/>
      <c r="Q50" s="439"/>
      <c r="R50" s="419"/>
      <c r="S50" s="1342"/>
      <c r="T50" s="436" t="s">
        <v>523</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309</v>
      </c>
      <c r="B51" s="1407" t="s">
        <v>310</v>
      </c>
      <c r="C51" s="1378"/>
      <c r="D51" s="1378"/>
      <c r="E51" s="2323"/>
      <c r="F51" s="2322"/>
      <c r="G51" s="1378"/>
      <c r="H51" s="1378"/>
      <c r="I51" s="1378"/>
      <c r="J51" s="1378"/>
      <c r="K51" s="1378"/>
      <c r="L51" s="1558"/>
      <c r="M51" s="1385"/>
      <c r="N51" s="1385"/>
      <c r="P51" s="1380"/>
      <c r="Q51" s="1381"/>
      <c r="R51" s="1380"/>
      <c r="S51" s="1386"/>
      <c r="T51" s="1389" t="s">
        <v>248</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309</v>
      </c>
      <c r="B52" s="1407"/>
      <c r="C52" s="1407"/>
      <c r="D52" s="1407"/>
      <c r="E52" s="2322"/>
      <c r="F52" s="1407"/>
      <c r="G52" s="1407"/>
      <c r="H52" s="1407"/>
      <c r="I52" s="1407"/>
      <c r="J52" s="1407"/>
      <c r="K52" s="1407"/>
      <c r="L52" s="1410"/>
      <c r="M52" s="1385"/>
      <c r="N52" s="1385"/>
      <c r="O52" s="582"/>
      <c r="P52" s="444"/>
      <c r="Q52" s="1408"/>
      <c r="R52" s="444"/>
      <c r="S52" s="1386"/>
      <c r="T52" s="1389" t="s">
        <v>249</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286</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061C9-2BCD-448D-604F-0.A5F7E4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435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436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565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566</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440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441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536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537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571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572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540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503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453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454</v>
      </c>
      <c r="P24" s="1572"/>
      <c r="Q24" s="1574"/>
      <c r="R24" s="1574"/>
      <c r="AA24" s="1571" t="s">
        <v>456</v>
      </c>
      <c r="AC24" s="1571" t="s">
        <v>457</v>
      </c>
      <c r="AD24" s="1571" t="s">
        <v>504</v>
      </c>
      <c r="AH24" s="1571" t="s">
        <v>504</v>
      </c>
      <c r="AK24" s="1571" t="s">
        <v>541</v>
      </c>
      <c r="AL24" s="1571" t="s">
        <v>504</v>
      </c>
      <c r="AP24" s="1571" t="s">
        <v>504</v>
      </c>
      <c r="AY24" s="1571" t="s">
        <v>456</v>
      </c>
      <c r="BA24" s="1571" t="s">
        <v>457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459</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460</v>
      </c>
      <c r="T33" s="2314"/>
      <c r="U33" s="1436"/>
      <c r="V33" s="2315" t="str">
        <f>IF(TITLE_NUMBER_PR_CHANGE="",IF(TITLE_NUMBER_PR="","",TITLE_NUMBER_PR),TITLE_NUMBER_PR_CHANGE)</f>
        <v>558-р</v>
      </c>
      <c r="W33" s="2315"/>
      <c r="X33" s="2315"/>
      <c r="Y33" s="2315"/>
      <c r="Z33" s="2315"/>
      <c r="AA33" s="2315"/>
      <c r="AB33" s="2315"/>
      <c r="AC33" s="390"/>
      <c r="AD33" s="2315" t="str">
        <f>IF(TITLE_NUMBER_PR_CHANGE="",IF(TITLE_NUMBER_PR="","",TITLE_NUMBER_PR),TITLE_NUMBER_PR_CHANGE)</f>
        <v>558-р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459</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460</v>
      </c>
      <c r="T37" s="2314"/>
      <c r="U37" s="1436"/>
      <c r="V37" s="2315" t="str">
        <f>IF(TITLE_NUMBER_PR_CHANGE="",IF(TITLE_NUMBER_PR="","",TITLE_NUMBER_PR),TITLE_NUMBER_PR_CHANGE)</f>
        <v>558-р</v>
      </c>
      <c r="W37" s="2315"/>
      <c r="X37" s="2315"/>
      <c r="Y37" s="2315"/>
      <c r="Z37" s="2315"/>
      <c r="AA37" s="2315"/>
      <c r="AB37" s="2315"/>
      <c r="AC37" s="390"/>
      <c r="AD37" s="2315" t="str">
        <f>IF(TITLE_NUMBER_PR_CHANGE="",IF(TITLE_NUMBER_PR="","",TITLE_NUMBER_PR),TITLE_NUMBER_PR_CHANGE)</f>
        <v>558-р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463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463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338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339</v>
      </c>
      <c r="BI40" s="1219">
        <v>14</v>
      </c>
    </row>
    <row customHeight="1" ht="14.699999999999998">
      <c r="Q41" s="355"/>
      <c r="R41" s="440"/>
      <c r="S41" s="2337" t="s">
        <v>87</v>
      </c>
      <c r="T41" s="2273" t="s">
        <v>542</v>
      </c>
      <c r="U41" s="365"/>
      <c r="V41" s="2338" t="s">
        <v>465</v>
      </c>
      <c r="W41" s="2339"/>
      <c r="X41" s="2339"/>
      <c r="Y41" s="2339"/>
      <c r="Z41" s="2339"/>
      <c r="AA41" s="2339"/>
      <c r="AB41" s="2340"/>
      <c r="AC41" s="2341" t="s">
        <v>466</v>
      </c>
      <c r="AD41" s="2392" t="s">
        <v>573</v>
      </c>
      <c r="AE41" s="2355"/>
      <c r="AF41" s="2355"/>
      <c r="AG41" s="2393"/>
      <c r="AH41" s="2392" t="s">
        <v>574</v>
      </c>
      <c r="AI41" s="2355"/>
      <c r="AJ41" s="2355"/>
      <c r="AK41" s="2393"/>
      <c r="AL41" s="2392" t="s">
        <v>575</v>
      </c>
      <c r="AM41" s="2355"/>
      <c r="AN41" s="2355"/>
      <c r="AO41" s="2393"/>
      <c r="AP41" s="2392" t="s">
        <v>546</v>
      </c>
      <c r="AQ41" s="2355"/>
      <c r="AR41" s="2355"/>
      <c r="AS41" s="2393"/>
      <c r="AT41" s="2338" t="s">
        <v>465</v>
      </c>
      <c r="AU41" s="2339"/>
      <c r="AV41" s="2339"/>
      <c r="AW41" s="2339"/>
      <c r="AX41" s="2339"/>
      <c r="AY41" s="2339"/>
      <c r="AZ41" s="2340"/>
      <c r="BA41" s="2341" t="s">
        <v>466</v>
      </c>
      <c r="BB41" s="2344" t="s">
        <v>468</v>
      </c>
      <c r="BC41" s="2191"/>
      <c r="BI41" s="1219">
        <v>14</v>
      </c>
    </row>
    <row customHeight="1" ht="35.699999999999996">
      <c r="Q42" s="355"/>
      <c r="R42" s="440"/>
      <c r="S42" s="2337"/>
      <c r="T42" s="2273"/>
      <c r="U42" s="1095"/>
      <c r="V42" s="2256" t="s">
        <v>547</v>
      </c>
      <c r="W42" s="2257"/>
      <c r="X42" s="2256" t="s">
        <v>548</v>
      </c>
      <c r="Y42" s="2257"/>
      <c r="Z42" s="2358" t="s">
        <v>549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576</v>
      </c>
      <c r="AU42" s="2257"/>
      <c r="AV42" s="2256" t="s">
        <v>577</v>
      </c>
      <c r="AW42" s="2257"/>
      <c r="AX42" s="2358" t="s">
        <v>549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473</v>
      </c>
      <c r="F44" s="1428" t="s">
        <v>474</v>
      </c>
      <c r="G44" s="1428" t="s">
        <v>475</v>
      </c>
      <c r="H44" s="1428" t="s">
        <v>476</v>
      </c>
      <c r="I44" s="1428" t="s">
        <v>477</v>
      </c>
      <c r="J44" s="1428" t="s">
        <v>478</v>
      </c>
      <c r="K44" s="1428" t="s">
        <v>479</v>
      </c>
      <c r="L44" s="1428" t="s">
        <v>454</v>
      </c>
      <c r="Q44" s="355"/>
      <c r="R44" s="440"/>
      <c r="S44" s="2337"/>
      <c r="T44" s="2273"/>
      <c r="U44" s="366"/>
      <c r="V44" s="1543" t="s">
        <v>513</v>
      </c>
      <c r="W44" s="1543" t="s">
        <v>514</v>
      </c>
      <c r="X44" s="1543" t="s">
        <v>513</v>
      </c>
      <c r="Y44" s="1543" t="s">
        <v>514</v>
      </c>
      <c r="Z44" s="1553" t="s">
        <v>482</v>
      </c>
      <c r="AA44" s="2334" t="s">
        <v>483</v>
      </c>
      <c r="AB44" s="2335"/>
      <c r="AC44" s="2343"/>
      <c r="AD44" s="2397"/>
      <c r="AE44" s="2398"/>
      <c r="AF44" s="2398"/>
      <c r="AG44" s="2399"/>
      <c r="AH44" s="2397"/>
      <c r="AI44" s="2398"/>
      <c r="AJ44" s="2398"/>
      <c r="AK44" s="2399"/>
      <c r="AL44" s="2397"/>
      <c r="AM44" s="2398"/>
      <c r="AN44" s="2398"/>
      <c r="AO44" s="2399"/>
      <c r="AP44" s="2397"/>
      <c r="AQ44" s="2398"/>
      <c r="AR44" s="2398"/>
      <c r="AS44" s="2399"/>
      <c r="AT44" s="1543" t="s">
        <v>513</v>
      </c>
      <c r="AU44" s="1543" t="s">
        <v>514</v>
      </c>
      <c r="AV44" s="1543" t="s">
        <v>513</v>
      </c>
      <c r="AW44" s="1543" t="s">
        <v>514</v>
      </c>
      <c r="AX44" s="1553" t="s">
        <v>482</v>
      </c>
      <c r="AY44" s="2334" t="s">
        <v>483</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314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314</v>
      </c>
      <c r="B47" s="1427" t="s">
        <v>315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435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436</v>
      </c>
      <c r="BE47" s="564"/>
      <c r="BF47" s="564" t="str">
        <f>IF(T47="","",T47)</f>
        <v>Территория действия тарифа</v>
      </c>
      <c r="BG47" s="564"/>
      <c r="BH47" s="564"/>
      <c r="BI47" s="1219">
        <v>21</v>
      </c>
    </row>
    <row customHeight="1" ht="35.699999999999996">
      <c r="A48" s="1427" t="s">
        <v>314</v>
      </c>
      <c r="B48" s="1427" t="s">
        <v>315</v>
      </c>
      <c r="C48" s="1427" t="s">
        <v>316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565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566</v>
      </c>
      <c r="BE48" s="564"/>
      <c r="BF48" s="564" t="str">
        <f>IF(T48="","",T48)</f>
        <v>Наименование централизованной системы водоотведения</v>
      </c>
      <c r="BG48" s="564"/>
      <c r="BH48" s="564"/>
      <c r="BI48" s="1219">
        <v>34</v>
      </c>
    </row>
    <row s="4027" customFormat="1" customHeight="1" ht="0">
      <c r="A49" s="1407" t="s">
        <v>314</v>
      </c>
      <c r="B49" s="1407" t="s">
        <v>315</v>
      </c>
      <c r="C49" s="1407" t="s">
        <v>316</v>
      </c>
      <c r="D49" s="1407" t="s">
        <v>578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440</v>
      </c>
      <c r="BE49" s="564"/>
      <c r="BF49" s="564" t="str">
        <f>IF(T49="","",T49)</f>
        <v/>
      </c>
      <c r="BG49" s="564"/>
      <c r="BH49" s="564"/>
      <c r="BI49" s="575">
        <v>0</v>
      </c>
    </row>
    <row s="4027" customFormat="1" customHeight="1" ht="0">
      <c r="A50" s="1407" t="s">
        <v>314</v>
      </c>
      <c r="B50" s="1407" t="s">
        <v>315</v>
      </c>
      <c r="C50" s="1407" t="s">
        <v>316</v>
      </c>
      <c r="D50" s="1407" t="s">
        <v>578</v>
      </c>
      <c r="E50" s="2323"/>
      <c r="F50" s="2323"/>
      <c r="G50" s="2323"/>
      <c r="H50" s="2323"/>
      <c r="I50" s="2320" t="str">
        <f>S49&amp;".1"</f>
        <v>.1</v>
      </c>
      <c r="J50" s="1407"/>
      <c r="K50" s="1407"/>
      <c r="L50" s="1410" t="s">
        <v>441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314</v>
      </c>
      <c r="B51" s="1407" t="s">
        <v>315</v>
      </c>
      <c r="C51" s="1407" t="s">
        <v>316</v>
      </c>
      <c r="D51" s="1407" t="s">
        <v>578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314</v>
      </c>
      <c r="B52" s="1427" t="s">
        <v>315</v>
      </c>
      <c r="C52" s="1427" t="s">
        <v>316</v>
      </c>
      <c r="D52" s="1427" t="s">
        <v>578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536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537</v>
      </c>
      <c r="AT53" s="1457"/>
      <c r="AU53" s="1560"/>
      <c r="AV53" s="1457"/>
      <c r="AW53" s="1560"/>
      <c r="AX53" s="1457"/>
      <c r="AY53" s="1457"/>
      <c r="AZ53" s="1457"/>
      <c r="BA53" s="1457"/>
      <c r="BB53" s="1461"/>
      <c r="BC53" s="2318"/>
      <c r="BE53" s="564"/>
      <c r="BF53" s="564"/>
      <c r="BG53" s="564"/>
      <c r="BH53" s="564"/>
      <c r="BI53" s="1219">
        <v>11</v>
      </c>
    </row>
    <row customHeight="1" ht="11.549999999999999">
      <c r="A54" s="1427" t="s">
        <v>314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571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314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572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314</v>
      </c>
      <c r="B56" s="1427" t="s">
        <v>315</v>
      </c>
      <c r="C56" s="1427" t="s">
        <v>316</v>
      </c>
      <c r="D56" s="1427" t="s">
        <v>578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540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314</v>
      </c>
      <c r="B57" s="1427" t="s">
        <v>315</v>
      </c>
      <c r="C57" s="1427" t="s">
        <v>316</v>
      </c>
      <c r="D57" s="1427" t="s">
        <v>578</v>
      </c>
      <c r="E57" s="2323"/>
      <c r="F57" s="2323"/>
      <c r="G57" s="2323"/>
      <c r="H57" s="2323"/>
      <c r="I57" s="2350"/>
      <c r="J57" s="2320"/>
      <c r="K57" s="1427"/>
      <c r="L57" s="1428"/>
      <c r="P57" s="2321"/>
      <c r="Q57" s="2321"/>
      <c r="R57" s="420"/>
      <c r="S57" s="1342"/>
      <c r="T57" s="351" t="s">
        <v>503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314</v>
      </c>
      <c r="B58" s="1407" t="s">
        <v>315</v>
      </c>
      <c r="C58" s="1407" t="s">
        <v>316</v>
      </c>
      <c r="D58" s="1407" t="s">
        <v>578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314</v>
      </c>
      <c r="B59" s="1407" t="s">
        <v>315</v>
      </c>
      <c r="C59" s="1407" t="s">
        <v>316</v>
      </c>
      <c r="D59" s="1407" t="s">
        <v>578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314</v>
      </c>
      <c r="B60" s="1407" t="s">
        <v>315</v>
      </c>
      <c r="C60" s="1407" t="s">
        <v>316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314</v>
      </c>
      <c r="B61" s="1407" t="s">
        <v>315</v>
      </c>
      <c r="C61" s="1378"/>
      <c r="D61" s="1378"/>
      <c r="E61" s="2323"/>
      <c r="F61" s="2322"/>
      <c r="G61" s="1378"/>
      <c r="H61" s="1378"/>
      <c r="I61" s="1378"/>
      <c r="J61" s="1378"/>
      <c r="K61" s="1378"/>
      <c r="L61" s="155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314</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286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C05A6-8E99-6C6A-116A-0.B697A0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435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436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579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580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518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519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444</v>
      </c>
      <c r="P6" s="2321"/>
      <c r="Q6" s="2321">
        <v>1</v>
      </c>
      <c r="R6" s="421"/>
      <c r="S6" s="1557">
        <f>$J6</f>
      </c>
      <c r="T6" s="350" t="s">
        <v>445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520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522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450</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453</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454</v>
      </c>
      <c r="P20" s="1426"/>
      <c r="Q20" s="1506"/>
      <c r="R20" s="1506"/>
      <c r="S20" s="793"/>
      <c r="T20" s="1224" t="s">
        <v>455</v>
      </c>
      <c r="W20" s="1430"/>
      <c r="X20" s="1430"/>
      <c r="Y20" s="1430"/>
      <c r="Z20" s="1430"/>
      <c r="AA20" s="1430"/>
      <c r="AB20" s="1430"/>
      <c r="AD20" s="250" t="s">
        <v>456</v>
      </c>
      <c r="AF20" s="250" t="s">
        <v>457</v>
      </c>
      <c r="AG20" s="1224" t="s">
        <v>455</v>
      </c>
      <c r="AH20" s="1430"/>
      <c r="AI20" s="1430"/>
      <c r="AJ20" s="1430"/>
      <c r="AK20" s="1430"/>
      <c r="AL20" s="1430"/>
      <c r="AO20" s="250" t="s">
        <v>458</v>
      </c>
      <c r="AQ20" s="250" t="s">
        <v>457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2315"/>
      <c r="AC29" s="2315"/>
      <c r="AD29" s="2315"/>
      <c r="AE29" s="2315"/>
      <c r="AF29" s="390"/>
      <c r="AG29" s="2315" t="str">
        <f>IF(TITLE_NUMBER_PR_CHANGE="",IF(TITLE_NUMBER_PR="","",TITLE_NUMBER_PR),TITLE_NUMBER_PR_CHANGE)</f>
        <v>558-р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2315"/>
      <c r="AC33" s="2315"/>
      <c r="AD33" s="2315"/>
      <c r="AE33" s="2315"/>
      <c r="AF33" s="390"/>
      <c r="AG33" s="2315" t="str">
        <f>IF(TITLE_NUMBER_PR_CHANGE="",IF(TITLE_NUMBER_PR="","",TITLE_NUMBER_PR),TITLE_NUMBER_PR_CHANGE)</f>
        <v>558-р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463</v>
      </c>
      <c r="AG34" s="390"/>
      <c r="AH34" s="1699"/>
      <c r="AI34" s="1699"/>
      <c r="AJ34" s="1699"/>
      <c r="AK34" s="1699"/>
      <c r="AL34" s="1699"/>
      <c r="AM34" s="390"/>
      <c r="AN34" s="390"/>
      <c r="AO34" s="390"/>
      <c r="AP34" s="390"/>
      <c r="AQ34" s="342" t="s">
        <v>463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339</v>
      </c>
      <c r="AY36" s="1219">
        <v>14</v>
      </c>
    </row>
    <row customHeight="1" ht="14.699999999999998">
      <c r="Q37" s="440"/>
      <c r="R37" s="440"/>
      <c r="S37" s="2337" t="s">
        <v>87</v>
      </c>
      <c r="T37" s="2273" t="s">
        <v>464</v>
      </c>
      <c r="U37" s="365"/>
      <c r="V37" s="2338" t="s">
        <v>465</v>
      </c>
      <c r="W37" s="2355"/>
      <c r="X37" s="2355"/>
      <c r="Y37" s="2355"/>
      <c r="Z37" s="2355"/>
      <c r="AA37" s="2355"/>
      <c r="AB37" s="2355"/>
      <c r="AC37" s="2339"/>
      <c r="AD37" s="2339"/>
      <c r="AE37" s="2340"/>
      <c r="AF37" s="2341" t="s">
        <v>466</v>
      </c>
      <c r="AG37" s="2338" t="s">
        <v>465</v>
      </c>
      <c r="AH37" s="2339"/>
      <c r="AI37" s="2339"/>
      <c r="AJ37" s="2339"/>
      <c r="AK37" s="2339"/>
      <c r="AL37" s="2339"/>
      <c r="AM37" s="2339"/>
      <c r="AN37" s="2339"/>
      <c r="AO37" s="2339"/>
      <c r="AP37" s="2340"/>
      <c r="AQ37" s="2341" t="s">
        <v>467</v>
      </c>
      <c r="AR37" s="2344" t="s">
        <v>468</v>
      </c>
      <c r="AS37" s="2191"/>
      <c r="AY37" s="1219">
        <v>14</v>
      </c>
    </row>
    <row customHeight="1" ht="19.95">
      <c r="Q38" s="440"/>
      <c r="R38" s="440"/>
      <c r="S38" s="2337"/>
      <c r="T38" s="2273"/>
      <c r="U38" s="1095"/>
      <c r="V38" s="2430" t="s">
        <v>581</v>
      </c>
      <c r="W38" s="2429" t="s">
        <v>582</v>
      </c>
      <c r="X38" s="2429"/>
      <c r="Y38" s="2429"/>
      <c r="Z38" s="2429" t="s">
        <v>583</v>
      </c>
      <c r="AA38" s="2429"/>
      <c r="AB38" s="2429"/>
      <c r="AC38" s="2358" t="s">
        <v>472</v>
      </c>
      <c r="AD38" s="2377"/>
      <c r="AE38" s="2378"/>
      <c r="AF38" s="2342"/>
      <c r="AG38" s="2430" t="s">
        <v>581</v>
      </c>
      <c r="AH38" s="2429" t="s">
        <v>582</v>
      </c>
      <c r="AI38" s="2429"/>
      <c r="AJ38" s="2429"/>
      <c r="AK38" s="2429" t="s">
        <v>583</v>
      </c>
      <c r="AL38" s="2429"/>
      <c r="AM38" s="2429"/>
      <c r="AN38" s="2358" t="s">
        <v>472</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584</v>
      </c>
      <c r="X39" s="2429" t="s">
        <v>585</v>
      </c>
      <c r="Y39" s="2429"/>
      <c r="Z39" s="2429" t="s">
        <v>586</v>
      </c>
      <c r="AA39" s="2429" t="s">
        <v>585</v>
      </c>
      <c r="AB39" s="2429"/>
      <c r="AC39" s="2359"/>
      <c r="AD39" s="2379"/>
      <c r="AE39" s="2380"/>
      <c r="AF39" s="2342"/>
      <c r="AG39" s="2430"/>
      <c r="AH39" s="2429" t="s">
        <v>584</v>
      </c>
      <c r="AI39" s="2429" t="s">
        <v>585</v>
      </c>
      <c r="AJ39" s="2429"/>
      <c r="AK39" s="2429" t="s">
        <v>586</v>
      </c>
      <c r="AL39" s="2429" t="s">
        <v>585</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473</v>
      </c>
      <c r="F40" s="1428" t="s">
        <v>474</v>
      </c>
      <c r="G40" s="1428" t="s">
        <v>475</v>
      </c>
      <c r="H40" s="1428"/>
      <c r="I40" s="1428" t="s">
        <v>525</v>
      </c>
      <c r="J40" s="1428" t="s">
        <v>478</v>
      </c>
      <c r="K40" s="1428" t="s">
        <v>526</v>
      </c>
      <c r="L40" s="1428" t="s">
        <v>454</v>
      </c>
      <c r="Q40" s="440"/>
      <c r="R40" s="440"/>
      <c r="S40" s="2337"/>
      <c r="T40" s="2273"/>
      <c r="U40" s="366"/>
      <c r="V40" s="2430"/>
      <c r="W40" s="2429"/>
      <c r="X40" s="2047" t="s">
        <v>587</v>
      </c>
      <c r="Y40" s="2047" t="s">
        <v>588</v>
      </c>
      <c r="Z40" s="2429"/>
      <c r="AA40" s="2047" t="s">
        <v>589</v>
      </c>
      <c r="AB40" s="2047" t="s">
        <v>590</v>
      </c>
      <c r="AC40" s="1553" t="s">
        <v>482</v>
      </c>
      <c r="AD40" s="2334" t="s">
        <v>483</v>
      </c>
      <c r="AE40" s="2335"/>
      <c r="AF40" s="2343"/>
      <c r="AG40" s="2430"/>
      <c r="AH40" s="2429"/>
      <c r="AI40" s="2047" t="s">
        <v>587</v>
      </c>
      <c r="AJ40" s="2047" t="s">
        <v>588</v>
      </c>
      <c r="AK40" s="2429"/>
      <c r="AL40" s="2047" t="s">
        <v>589</v>
      </c>
      <c r="AM40" s="2047" t="s">
        <v>590</v>
      </c>
      <c r="AN40" s="1553" t="s">
        <v>482</v>
      </c>
      <c r="AO40" s="2334" t="s">
        <v>483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289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289</v>
      </c>
      <c r="B43" s="1427" t="s">
        <v>290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435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436</v>
      </c>
      <c r="AU43" s="564"/>
      <c r="AV43" s="564" t="str">
        <f>IF(T43="","",T43)</f>
        <v>Территория действия тарифа</v>
      </c>
      <c r="AW43" s="564"/>
      <c r="AX43" s="564"/>
      <c r="AY43" s="1219">
        <v>23</v>
      </c>
    </row>
    <row customHeight="1" ht="24">
      <c r="A44" s="1427" t="s">
        <v>289</v>
      </c>
      <c r="B44" s="1427" t="s">
        <v>290</v>
      </c>
      <c r="C44" s="1427" t="s">
        <v>291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579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580</v>
      </c>
      <c r="AU44" s="564"/>
      <c r="AV44" s="564" t="str">
        <f>IF(T44="","",T44)</f>
        <v>Наименование централизованной системы горячего водоснабжения</v>
      </c>
      <c r="AW44" s="564"/>
      <c r="AX44" s="564"/>
      <c r="AY44" s="1219">
        <v>23</v>
      </c>
    </row>
    <row customHeight="1" ht="24">
      <c r="A45" s="1427" t="s">
        <v>289</v>
      </c>
      <c r="B45" s="1427" t="s">
        <v>290</v>
      </c>
      <c r="C45" s="1427" t="s">
        <v>291</v>
      </c>
      <c r="D45" s="1427" t="s">
        <v>591</v>
      </c>
      <c r="E45" s="2323"/>
      <c r="F45" s="2323"/>
      <c r="G45" s="2323"/>
      <c r="H45" s="2323"/>
      <c r="I45" s="2320" t="str">
        <f>S44&amp;".1"</f>
        <v>...1</v>
      </c>
      <c r="J45" s="1427"/>
      <c r="K45" s="1427"/>
      <c r="L45" s="1428"/>
      <c r="P45" s="2321">
        <v>1</v>
      </c>
      <c r="Q45" s="1545"/>
      <c r="R45" s="420"/>
      <c r="S45" s="1557" t="str">
        <f>$I45</f>
        <v>...1</v>
      </c>
      <c r="T45" s="349" t="s">
        <v>518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519</v>
      </c>
      <c r="AU45" s="564"/>
      <c r="AV45" s="564" t="str">
        <f>IF(T45="","",T45)</f>
        <v>Наименование признака дифференциации</v>
      </c>
      <c r="AW45" s="564"/>
      <c r="AX45" s="564"/>
      <c r="AY45" s="1219">
        <v>23</v>
      </c>
    </row>
    <row customHeight="1" ht="24">
      <c r="A46" s="1427" t="s">
        <v>289</v>
      </c>
      <c r="B46" s="1427" t="s">
        <v>290</v>
      </c>
      <c r="C46" s="1427" t="s">
        <v>291</v>
      </c>
      <c r="D46" s="1427" t="s">
        <v>591</v>
      </c>
      <c r="E46" s="2323"/>
      <c r="F46" s="2323"/>
      <c r="G46" s="2323"/>
      <c r="H46" s="2323"/>
      <c r="I46" s="2350"/>
      <c r="J46" s="2320" t="str">
        <f>I45&amp;".1"</f>
        <v>...1.1</v>
      </c>
      <c r="K46" s="1427"/>
      <c r="L46" s="1428" t="s">
        <v>444</v>
      </c>
      <c r="P46" s="2321"/>
      <c r="Q46" s="2321">
        <v>1</v>
      </c>
      <c r="R46" s="421"/>
      <c r="S46" s="1557" t="str">
        <f>$J46</f>
        <v>...1.1</v>
      </c>
      <c r="T46" s="350" t="s">
        <v>445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520</v>
      </c>
      <c r="AU46" s="564"/>
      <c r="AV46" s="564" t="str">
        <f>IF(T46="","",T46)</f>
        <v>Группа потребителей</v>
      </c>
      <c r="AW46" s="564"/>
      <c r="AX46" s="564"/>
      <c r="AY46" s="1219">
        <v>23</v>
      </c>
    </row>
    <row customHeight="1" ht="24">
      <c r="A47" s="1427" t="s">
        <v>289</v>
      </c>
      <c r="B47" s="1427" t="s">
        <v>290</v>
      </c>
      <c r="C47" s="1427" t="s">
        <v>291</v>
      </c>
      <c r="D47" s="1427" t="s">
        <v>591</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289</v>
      </c>
      <c r="B48" s="1427" t="s">
        <v>290</v>
      </c>
      <c r="C48" s="1427" t="s">
        <v>291</v>
      </c>
      <c r="D48" s="1427" t="s">
        <v>591</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289</v>
      </c>
      <c r="B49" s="1427" t="s">
        <v>290</v>
      </c>
      <c r="C49" s="1427" t="s">
        <v>291</v>
      </c>
      <c r="D49" s="1427" t="s">
        <v>591</v>
      </c>
      <c r="E49" s="2323"/>
      <c r="F49" s="2323"/>
      <c r="G49" s="2323"/>
      <c r="H49" s="2323"/>
      <c r="I49" s="2350"/>
      <c r="J49" s="2320"/>
      <c r="K49" s="1427"/>
      <c r="L49" s="1428"/>
      <c r="P49" s="2321"/>
      <c r="Q49" s="2321"/>
      <c r="R49" s="420"/>
      <c r="S49" s="1342"/>
      <c r="T49" s="351" t="s">
        <v>521</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522</v>
      </c>
      <c r="AU49" s="564"/>
      <c r="AV49" s="564" t="str">
        <f>IF(T49="","",T49)</f>
        <v>Добавить значение признака дифференциации</v>
      </c>
      <c r="AW49" s="564"/>
      <c r="AX49" s="564"/>
      <c r="AY49" s="1219">
        <v>20</v>
      </c>
    </row>
    <row customHeight="1" ht="22.049999999999997">
      <c r="A50" s="1427" t="s">
        <v>289</v>
      </c>
      <c r="B50" s="1427" t="s">
        <v>290</v>
      </c>
      <c r="C50" s="1427" t="s">
        <v>291</v>
      </c>
      <c r="D50" s="1427" t="s">
        <v>591</v>
      </c>
      <c r="E50" s="2323"/>
      <c r="F50" s="2323"/>
      <c r="G50" s="2323"/>
      <c r="H50" s="2323"/>
      <c r="I50" s="2320"/>
      <c r="J50" s="1427"/>
      <c r="K50" s="1427"/>
      <c r="L50" s="1428"/>
      <c r="P50" s="2321"/>
      <c r="Q50" s="1545"/>
      <c r="R50" s="420"/>
      <c r="S50" s="1342"/>
      <c r="T50" s="429" t="s">
        <v>450</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289</v>
      </c>
      <c r="B51" s="1427" t="s">
        <v>290</v>
      </c>
      <c r="C51" s="1427" t="s">
        <v>291</v>
      </c>
      <c r="D51" s="1427" t="s">
        <v>591</v>
      </c>
      <c r="E51" s="2323"/>
      <c r="F51" s="2323"/>
      <c r="G51" s="2323"/>
      <c r="H51" s="2322"/>
      <c r="I51" s="1427"/>
      <c r="J51" s="1427"/>
      <c r="K51" s="1427"/>
      <c r="L51" s="1428"/>
      <c r="M51" s="1429"/>
      <c r="N51" s="1429"/>
      <c r="O51" s="601"/>
      <c r="P51" s="424"/>
      <c r="Q51" s="439"/>
      <c r="R51" s="419"/>
      <c r="S51" s="1342"/>
      <c r="T51" s="436" t="s">
        <v>523</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289</v>
      </c>
      <c r="B52" s="1407" t="s">
        <v>290</v>
      </c>
      <c r="C52" s="1378"/>
      <c r="D52" s="1378"/>
      <c r="E52" s="2323"/>
      <c r="F52" s="2322"/>
      <c r="G52" s="1378"/>
      <c r="H52" s="1378"/>
      <c r="I52" s="1378"/>
      <c r="J52" s="1378"/>
      <c r="K52" s="1378"/>
      <c r="L52" s="1558"/>
      <c r="M52" s="1385"/>
      <c r="N52" s="1385"/>
      <c r="P52" s="1380"/>
      <c r="Q52" s="1381"/>
      <c r="R52" s="1380"/>
      <c r="S52" s="1386"/>
      <c r="T52" s="1389" t="s">
        <v>248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289</v>
      </c>
      <c r="B53" s="1407"/>
      <c r="C53" s="1407"/>
      <c r="D53" s="1407"/>
      <c r="E53" s="2322"/>
      <c r="F53" s="1407"/>
      <c r="G53" s="1407"/>
      <c r="H53" s="1407"/>
      <c r="I53" s="1407"/>
      <c r="J53" s="1407"/>
      <c r="K53" s="1407"/>
      <c r="L53" s="1410"/>
      <c r="M53" s="1385"/>
      <c r="N53" s="1385"/>
      <c r="O53" s="582"/>
      <c r="P53" s="444"/>
      <c r="Q53" s="1408"/>
      <c r="R53" s="444"/>
      <c r="S53" s="1386"/>
      <c r="T53" s="1389" t="s">
        <v>249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286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95CF9-79B3-7599-8057-0.75B925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435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436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579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580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518</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519</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444</v>
      </c>
      <c r="P6" s="2321"/>
      <c r="Q6" s="2321">
        <v>1</v>
      </c>
      <c r="R6" s="421"/>
      <c r="S6" s="1557">
        <f>$J6</f>
      </c>
      <c r="T6" s="350" t="s">
        <v>445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520</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521</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522</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450</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523</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248</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249</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453</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454</v>
      </c>
      <c r="P20" s="1426"/>
      <c r="Q20" s="1506"/>
      <c r="R20" s="1506"/>
      <c r="S20" s="793"/>
      <c r="T20" s="1224" t="s">
        <v>455</v>
      </c>
      <c r="W20" s="1430"/>
      <c r="X20" s="1430"/>
      <c r="Y20" s="1430"/>
      <c r="Z20" s="1430"/>
      <c r="AA20" s="1430"/>
      <c r="AD20" s="250" t="s">
        <v>456</v>
      </c>
      <c r="AF20" s="250" t="s">
        <v>457</v>
      </c>
      <c r="AG20" s="1224" t="s">
        <v>455</v>
      </c>
      <c r="AH20" s="1430"/>
      <c r="AI20" s="1430"/>
      <c r="AJ20" s="1430"/>
      <c r="AK20" s="1430"/>
      <c r="AL20" s="1430"/>
      <c r="AO20" s="250" t="s">
        <v>458</v>
      </c>
      <c r="AQ20" s="250" t="s">
        <v>457</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459</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460</v>
      </c>
      <c r="T29" s="2314"/>
      <c r="U29" s="1436"/>
      <c r="V29" s="2315" t="str">
        <f>IF(TITLE_NUMBER_PR_CHANGE="",IF(TITLE_NUMBER_PR="","",TITLE_NUMBER_PR),TITLE_NUMBER_PR_CHANGE)</f>
        <v>558-р</v>
      </c>
      <c r="W29" s="2315"/>
      <c r="X29" s="2315"/>
      <c r="Y29" s="2315"/>
      <c r="Z29" s="2315"/>
      <c r="AA29" s="2315"/>
      <c r="AB29" s="2315"/>
      <c r="AC29" s="2315"/>
      <c r="AD29" s="2315"/>
      <c r="AE29" s="2315"/>
      <c r="AF29" s="390"/>
      <c r="AG29" s="2315" t="str">
        <f>IF(TITLE_NUMBER_PR_CHANGE="",IF(TITLE_NUMBER_PR="","",TITLE_NUMBER_PR),TITLE_NUMBER_PR_CHANGE)</f>
        <v>558-р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461</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462</v>
      </c>
      <c r="T33" s="2314"/>
      <c r="U33" s="1436"/>
      <c r="V33" s="2315" t="str">
        <f>IF(TITLE_NUMBER_PR_CHANGE="",IF(TITLE_NUMBER_PR="","",TITLE_NUMBER_PR),TITLE_NUMBER_PR_CHANGE)</f>
        <v>558-р</v>
      </c>
      <c r="W33" s="2315"/>
      <c r="X33" s="2315"/>
      <c r="Y33" s="2315"/>
      <c r="Z33" s="2315"/>
      <c r="AA33" s="2315"/>
      <c r="AB33" s="2315"/>
      <c r="AC33" s="2315"/>
      <c r="AD33" s="2315"/>
      <c r="AE33" s="2315"/>
      <c r="AF33" s="390"/>
      <c r="AG33" s="2315" t="str">
        <f>IF(TITLE_NUMBER_PR_CHANGE="",IF(TITLE_NUMBER_PR="","",TITLE_NUMBER_PR),TITLE_NUMBER_PR_CHANGE)</f>
        <v>558-р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463</v>
      </c>
      <c r="AG34" s="390"/>
      <c r="AH34" s="1699"/>
      <c r="AI34" s="1699"/>
      <c r="AJ34" s="1699"/>
      <c r="AK34" s="1699"/>
      <c r="AL34" s="1699"/>
      <c r="AM34" s="390"/>
      <c r="AN34" s="390"/>
      <c r="AO34" s="390"/>
      <c r="AP34" s="390"/>
      <c r="AQ34" s="342" t="s">
        <v>463</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338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339</v>
      </c>
      <c r="AY36" s="1219">
        <v>14</v>
      </c>
    </row>
    <row customHeight="1" ht="14.699999999999998">
      <c r="Q37" s="440"/>
      <c r="R37" s="440"/>
      <c r="S37" s="2337" t="s">
        <v>87</v>
      </c>
      <c r="T37" s="2273" t="s">
        <v>464</v>
      </c>
      <c r="U37" s="365"/>
      <c r="V37" s="2338" t="s">
        <v>465</v>
      </c>
      <c r="W37" s="2339"/>
      <c r="X37" s="2339"/>
      <c r="Y37" s="2339"/>
      <c r="Z37" s="2339"/>
      <c r="AA37" s="2339"/>
      <c r="AB37" s="2339"/>
      <c r="AC37" s="2339"/>
      <c r="AD37" s="2339"/>
      <c r="AE37" s="2340"/>
      <c r="AF37" s="2341" t="s">
        <v>466</v>
      </c>
      <c r="AG37" s="2338" t="s">
        <v>465</v>
      </c>
      <c r="AH37" s="2339"/>
      <c r="AI37" s="2339"/>
      <c r="AJ37" s="2339"/>
      <c r="AK37" s="2339"/>
      <c r="AL37" s="2339"/>
      <c r="AM37" s="2339"/>
      <c r="AN37" s="2339"/>
      <c r="AO37" s="2339"/>
      <c r="AP37" s="2340"/>
      <c r="AQ37" s="2341" t="s">
        <v>467</v>
      </c>
      <c r="AR37" s="2344" t="s">
        <v>468</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581</v>
      </c>
      <c r="W38" s="2429" t="s">
        <v>582</v>
      </c>
      <c r="X38" s="2429"/>
      <c r="Y38" s="2429"/>
      <c r="Z38" s="2429" t="s">
        <v>583</v>
      </c>
      <c r="AA38" s="2429"/>
      <c r="AB38" s="2429"/>
      <c r="AC38" s="2358" t="s">
        <v>472</v>
      </c>
      <c r="AD38" s="2377"/>
      <c r="AE38" s="2378"/>
      <c r="AF38" s="2342"/>
      <c r="AG38" s="2430" t="s">
        <v>581</v>
      </c>
      <c r="AH38" s="2429" t="s">
        <v>582</v>
      </c>
      <c r="AI38" s="2429"/>
      <c r="AJ38" s="2429"/>
      <c r="AK38" s="2429" t="s">
        <v>583</v>
      </c>
      <c r="AL38" s="2429"/>
      <c r="AM38" s="2429"/>
      <c r="AN38" s="2358" t="s">
        <v>472</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584</v>
      </c>
      <c r="X39" s="2429" t="s">
        <v>585</v>
      </c>
      <c r="Y39" s="2429"/>
      <c r="Z39" s="2429" t="s">
        <v>586</v>
      </c>
      <c r="AA39" s="2429" t="s">
        <v>585</v>
      </c>
      <c r="AB39" s="2429"/>
      <c r="AC39" s="2359"/>
      <c r="AD39" s="2379"/>
      <c r="AE39" s="2380"/>
      <c r="AF39" s="2342"/>
      <c r="AG39" s="2430"/>
      <c r="AH39" s="2429" t="s">
        <v>584</v>
      </c>
      <c r="AI39" s="2429" t="s">
        <v>585</v>
      </c>
      <c r="AJ39" s="2429"/>
      <c r="AK39" s="2429" t="s">
        <v>586</v>
      </c>
      <c r="AL39" s="2429" t="s">
        <v>585</v>
      </c>
      <c r="AM39" s="2429"/>
      <c r="AN39" s="2359"/>
      <c r="AO39" s="2379"/>
      <c r="AP39" s="2380"/>
      <c r="AQ39" s="2342"/>
      <c r="AR39" s="2345"/>
      <c r="AS39" s="2191"/>
      <c r="AY39" s="1219">
        <v>19</v>
      </c>
    </row>
    <row customHeight="1" ht="61.949999999999996">
      <c r="A40" s="1434"/>
      <c r="B40" s="1434" t="s">
        <v>134</v>
      </c>
      <c r="C40" s="1434" t="s">
        <v>135</v>
      </c>
      <c r="D40" s="1434" t="s">
        <v>136</v>
      </c>
      <c r="E40" s="1428" t="s">
        <v>473</v>
      </c>
      <c r="F40" s="1428" t="s">
        <v>474</v>
      </c>
      <c r="G40" s="1428" t="s">
        <v>475</v>
      </c>
      <c r="H40" s="1428"/>
      <c r="I40" s="1428" t="s">
        <v>525</v>
      </c>
      <c r="J40" s="1428" t="s">
        <v>478</v>
      </c>
      <c r="K40" s="1428" t="s">
        <v>526</v>
      </c>
      <c r="L40" s="1428" t="s">
        <v>454</v>
      </c>
      <c r="Q40" s="440"/>
      <c r="R40" s="440"/>
      <c r="S40" s="2337"/>
      <c r="T40" s="2273"/>
      <c r="U40" s="366"/>
      <c r="V40" s="2430"/>
      <c r="W40" s="2429"/>
      <c r="X40" s="2047" t="s">
        <v>587</v>
      </c>
      <c r="Y40" s="2047" t="s">
        <v>588</v>
      </c>
      <c r="Z40" s="2429"/>
      <c r="AA40" s="2047" t="s">
        <v>589</v>
      </c>
      <c r="AB40" s="2047" t="s">
        <v>590</v>
      </c>
      <c r="AC40" s="1553" t="s">
        <v>482</v>
      </c>
      <c r="AD40" s="2334" t="s">
        <v>483</v>
      </c>
      <c r="AE40" s="2335"/>
      <c r="AF40" s="2343"/>
      <c r="AG40" s="2430"/>
      <c r="AH40" s="2429"/>
      <c r="AI40" s="2047" t="s">
        <v>587</v>
      </c>
      <c r="AJ40" s="2047" t="s">
        <v>588</v>
      </c>
      <c r="AK40" s="2429"/>
      <c r="AL40" s="2047" t="s">
        <v>589</v>
      </c>
      <c r="AM40" s="2047" t="s">
        <v>590</v>
      </c>
      <c r="AN40" s="1553" t="s">
        <v>482</v>
      </c>
      <c r="AO40" s="2334" t="s">
        <v>483</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294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294</v>
      </c>
      <c r="B43" s="1427" t="s">
        <v>295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435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436</v>
      </c>
      <c r="AU43" s="564"/>
      <c r="AV43" s="564" t="str">
        <f>IF(T43="","",T43)</f>
        <v>Территория действия тарифа</v>
      </c>
      <c r="AW43" s="564"/>
      <c r="AX43" s="564"/>
      <c r="AY43" s="1219">
        <v>23</v>
      </c>
    </row>
    <row customHeight="1" ht="24">
      <c r="A44" s="1427" t="s">
        <v>294</v>
      </c>
      <c r="B44" s="1427" t="s">
        <v>295</v>
      </c>
      <c r="C44" s="1427" t="s">
        <v>296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579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580</v>
      </c>
      <c r="AU44" s="564"/>
      <c r="AV44" s="564" t="str">
        <f>IF(T44="","",T44)</f>
        <v>Наименование централизованной системы горячего водоснабжения</v>
      </c>
      <c r="AW44" s="564"/>
      <c r="AX44" s="564"/>
      <c r="AY44" s="1219">
        <v>23</v>
      </c>
    </row>
    <row customHeight="1" ht="24">
      <c r="A45" s="1427" t="s">
        <v>294</v>
      </c>
      <c r="B45" s="1427" t="s">
        <v>295</v>
      </c>
      <c r="C45" s="1427" t="s">
        <v>296</v>
      </c>
      <c r="D45" s="1427" t="s">
        <v>592</v>
      </c>
      <c r="E45" s="2323"/>
      <c r="F45" s="2323"/>
      <c r="G45" s="2323"/>
      <c r="H45" s="2323"/>
      <c r="I45" s="2320" t="str">
        <f>S44&amp;".1"</f>
        <v>...1</v>
      </c>
      <c r="J45" s="1427"/>
      <c r="K45" s="1427"/>
      <c r="L45" s="1428"/>
      <c r="P45" s="2321">
        <v>1</v>
      </c>
      <c r="Q45" s="1545"/>
      <c r="R45" s="420"/>
      <c r="S45" s="1557" t="str">
        <f>$I45</f>
        <v>...1</v>
      </c>
      <c r="T45" s="349" t="s">
        <v>518</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519</v>
      </c>
      <c r="AU45" s="564"/>
      <c r="AV45" s="564" t="str">
        <f>IF(T45="","",T45)</f>
        <v>Наименование признака дифференциации</v>
      </c>
      <c r="AW45" s="564"/>
      <c r="AX45" s="564"/>
      <c r="AY45" s="1219">
        <v>23</v>
      </c>
    </row>
    <row customHeight="1" ht="24">
      <c r="A46" s="1427" t="s">
        <v>294</v>
      </c>
      <c r="B46" s="1427" t="s">
        <v>295</v>
      </c>
      <c r="C46" s="1427" t="s">
        <v>296</v>
      </c>
      <c r="D46" s="1427" t="s">
        <v>592</v>
      </c>
      <c r="E46" s="2323"/>
      <c r="F46" s="2323"/>
      <c r="G46" s="2323"/>
      <c r="H46" s="2323"/>
      <c r="I46" s="2350"/>
      <c r="J46" s="2320" t="str">
        <f>I45&amp;".1"</f>
        <v>...1.1</v>
      </c>
      <c r="K46" s="1427"/>
      <c r="L46" s="1428" t="s">
        <v>444</v>
      </c>
      <c r="P46" s="2321"/>
      <c r="Q46" s="2321">
        <v>1</v>
      </c>
      <c r="R46" s="421"/>
      <c r="S46" s="1557" t="str">
        <f>$J46</f>
        <v>...1.1</v>
      </c>
      <c r="T46" s="350" t="s">
        <v>445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520</v>
      </c>
      <c r="AU46" s="564"/>
      <c r="AV46" s="564" t="str">
        <f>IF(T46="","",T46)</f>
        <v>Группа потребителей</v>
      </c>
      <c r="AW46" s="564"/>
      <c r="AX46" s="564"/>
      <c r="AY46" s="1219">
        <v>23</v>
      </c>
    </row>
    <row customHeight="1" ht="24">
      <c r="A47" s="1427" t="s">
        <v>294</v>
      </c>
      <c r="B47" s="1427" t="s">
        <v>295</v>
      </c>
      <c r="C47" s="1427" t="s">
        <v>296</v>
      </c>
      <c r="D47" s="1427" t="s">
        <v>592</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294</v>
      </c>
      <c r="B48" s="1427" t="s">
        <v>295</v>
      </c>
      <c r="C48" s="1427" t="s">
        <v>296</v>
      </c>
      <c r="D48" s="1427" t="s">
        <v>592</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294</v>
      </c>
      <c r="B49" s="1427" t="s">
        <v>295</v>
      </c>
      <c r="C49" s="1427" t="s">
        <v>296</v>
      </c>
      <c r="D49" s="1427" t="s">
        <v>592</v>
      </c>
      <c r="E49" s="2323"/>
      <c r="F49" s="2323"/>
      <c r="G49" s="2323"/>
      <c r="H49" s="2323"/>
      <c r="I49" s="2350"/>
      <c r="J49" s="2320"/>
      <c r="K49" s="1427"/>
      <c r="L49" s="1428"/>
      <c r="P49" s="2321"/>
      <c r="Q49" s="2321"/>
      <c r="R49" s="420"/>
      <c r="S49" s="1342"/>
      <c r="T49" s="351" t="s">
        <v>521</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522</v>
      </c>
      <c r="AU49" s="564"/>
      <c r="AV49" s="564" t="str">
        <f>IF(T49="","",T49)</f>
        <v>Добавить значение признака дифференциации</v>
      </c>
      <c r="AW49" s="564"/>
      <c r="AX49" s="564"/>
      <c r="AY49" s="1219">
        <v>20</v>
      </c>
    </row>
    <row customHeight="1" ht="22.049999999999997">
      <c r="A50" s="1427" t="s">
        <v>294</v>
      </c>
      <c r="B50" s="1427" t="s">
        <v>295</v>
      </c>
      <c r="C50" s="1427" t="s">
        <v>296</v>
      </c>
      <c r="D50" s="1427" t="s">
        <v>592</v>
      </c>
      <c r="E50" s="2323"/>
      <c r="F50" s="2323"/>
      <c r="G50" s="2323"/>
      <c r="H50" s="2323"/>
      <c r="I50" s="2320"/>
      <c r="J50" s="1427"/>
      <c r="K50" s="1427"/>
      <c r="L50" s="1428"/>
      <c r="P50" s="2321"/>
      <c r="Q50" s="1545"/>
      <c r="R50" s="420"/>
      <c r="S50" s="1342"/>
      <c r="T50" s="429" t="s">
        <v>450</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294</v>
      </c>
      <c r="B51" s="1427" t="s">
        <v>295</v>
      </c>
      <c r="C51" s="1427" t="s">
        <v>296</v>
      </c>
      <c r="D51" s="1427" t="s">
        <v>592</v>
      </c>
      <c r="E51" s="2323"/>
      <c r="F51" s="2323"/>
      <c r="G51" s="2323"/>
      <c r="H51" s="2322"/>
      <c r="I51" s="1427"/>
      <c r="J51" s="1427"/>
      <c r="K51" s="1427"/>
      <c r="L51" s="1428"/>
      <c r="M51" s="1429"/>
      <c r="N51" s="1429"/>
      <c r="O51" s="601"/>
      <c r="P51" s="424"/>
      <c r="Q51" s="439"/>
      <c r="R51" s="419"/>
      <c r="S51" s="1342"/>
      <c r="T51" s="436" t="s">
        <v>523</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294</v>
      </c>
      <c r="B52" s="1407" t="s">
        <v>295</v>
      </c>
      <c r="C52" s="1378"/>
      <c r="D52" s="1378"/>
      <c r="E52" s="2323"/>
      <c r="F52" s="2322"/>
      <c r="G52" s="1378"/>
      <c r="H52" s="1378"/>
      <c r="I52" s="1378"/>
      <c r="J52" s="1378"/>
      <c r="K52" s="1378"/>
      <c r="L52" s="1558"/>
      <c r="M52" s="1385"/>
      <c r="N52" s="1385"/>
      <c r="P52" s="1380"/>
      <c r="Q52" s="1381"/>
      <c r="R52" s="1380"/>
      <c r="S52" s="1386"/>
      <c r="T52" s="1389" t="s">
        <v>248</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294</v>
      </c>
      <c r="B53" s="1407"/>
      <c r="C53" s="1407"/>
      <c r="D53" s="1407"/>
      <c r="E53" s="2322"/>
      <c r="F53" s="1407"/>
      <c r="G53" s="1407"/>
      <c r="H53" s="1407"/>
      <c r="I53" s="1407"/>
      <c r="J53" s="1407"/>
      <c r="K53" s="1407"/>
      <c r="L53" s="1410"/>
      <c r="M53" s="1385"/>
      <c r="N53" s="1385"/>
      <c r="O53" s="582"/>
      <c r="P53" s="444"/>
      <c r="Q53" s="1408"/>
      <c r="R53" s="444"/>
      <c r="S53" s="1386"/>
      <c r="T53" s="1389" t="s">
        <v>249</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286</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11A7-ABC3-A506-E026-0.FEF9C9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435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436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579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580</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440</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441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536</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537</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538</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539</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540</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503</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249</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453</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454</v>
      </c>
      <c r="P24" s="1572"/>
      <c r="Q24" s="1574"/>
      <c r="R24" s="1574"/>
      <c r="AA24" s="1571" t="s">
        <v>456</v>
      </c>
      <c r="AC24" s="1571" t="s">
        <v>457</v>
      </c>
      <c r="AD24" s="1571" t="s">
        <v>504</v>
      </c>
      <c r="AH24" s="1571" t="s">
        <v>504</v>
      </c>
      <c r="AK24" s="1571" t="s">
        <v>541</v>
      </c>
      <c r="AL24" s="1571" t="s">
        <v>504</v>
      </c>
      <c r="AP24" s="1571" t="s">
        <v>504</v>
      </c>
      <c r="AY24" s="1571" t="s">
        <v>456</v>
      </c>
      <c r="BA24" s="1571" t="s">
        <v>457</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459</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460</v>
      </c>
      <c r="T33" s="2314"/>
      <c r="U33" s="1436"/>
      <c r="V33" s="2315" t="str">
        <f>IF(TITLE_NUMBER_PR_CHANGE="",IF(TITLE_NUMBER_PR="","",TITLE_NUMBER_PR),TITLE_NUMBER_PR_CHANGE)</f>
        <v>558-р</v>
      </c>
      <c r="W33" s="2315"/>
      <c r="X33" s="2315"/>
      <c r="Y33" s="2315"/>
      <c r="Z33" s="2315"/>
      <c r="AA33" s="2315"/>
      <c r="AB33" s="2315"/>
      <c r="AC33" s="390"/>
      <c r="AD33" s="2315" t="str">
        <f>IF(TITLE_NUMBER_PR_CHANGE="",IF(TITLE_NUMBER_PR="","",TITLE_NUMBER_PR),TITLE_NUMBER_PR_CHANGE)</f>
        <v>558-р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459</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460</v>
      </c>
      <c r="T37" s="2314"/>
      <c r="U37" s="1436"/>
      <c r="V37" s="2315" t="str">
        <f>IF(TITLE_NUMBER_PR_CHANGE="",IF(TITLE_NUMBER_PR="","",TITLE_NUMBER_PR),TITLE_NUMBER_PR_CHANGE)</f>
        <v>558-р</v>
      </c>
      <c r="W37" s="2315"/>
      <c r="X37" s="2315"/>
      <c r="Y37" s="2315"/>
      <c r="Z37" s="2315"/>
      <c r="AA37" s="2315"/>
      <c r="AB37" s="2315"/>
      <c r="AC37" s="390"/>
      <c r="AD37" s="2315" t="str">
        <f>IF(TITLE_NUMBER_PR_CHANGE="",IF(TITLE_NUMBER_PR="","",TITLE_NUMBER_PR),TITLE_NUMBER_PR_CHANGE)</f>
        <v>558-р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463</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463</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338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339</v>
      </c>
      <c r="BI40" s="1219">
        <v>14</v>
      </c>
    </row>
    <row customHeight="1" ht="14.699999999999998">
      <c r="Q41" s="355"/>
      <c r="R41" s="440"/>
      <c r="S41" s="2337" t="s">
        <v>87</v>
      </c>
      <c r="T41" s="2273" t="s">
        <v>542</v>
      </c>
      <c r="U41" s="365"/>
      <c r="V41" s="2338" t="s">
        <v>465</v>
      </c>
      <c r="W41" s="2339"/>
      <c r="X41" s="2339"/>
      <c r="Y41" s="2339"/>
      <c r="Z41" s="2339"/>
      <c r="AA41" s="2339"/>
      <c r="AB41" s="2340"/>
      <c r="AC41" s="2341" t="s">
        <v>466</v>
      </c>
      <c r="AD41" s="2392" t="s">
        <v>543</v>
      </c>
      <c r="AE41" s="2355"/>
      <c r="AF41" s="2355"/>
      <c r="AG41" s="2393"/>
      <c r="AH41" s="2392" t="s">
        <v>544</v>
      </c>
      <c r="AI41" s="2355"/>
      <c r="AJ41" s="2355"/>
      <c r="AK41" s="2393"/>
      <c r="AL41" s="2392" t="s">
        <v>545</v>
      </c>
      <c r="AM41" s="2355"/>
      <c r="AN41" s="2355"/>
      <c r="AO41" s="2393"/>
      <c r="AP41" s="2392" t="s">
        <v>546</v>
      </c>
      <c r="AQ41" s="2355"/>
      <c r="AR41" s="2355"/>
      <c r="AS41" s="2393"/>
      <c r="AT41" s="2338" t="s">
        <v>465</v>
      </c>
      <c r="AU41" s="2339"/>
      <c r="AV41" s="2339"/>
      <c r="AW41" s="2339"/>
      <c r="AX41" s="2339"/>
      <c r="AY41" s="2339"/>
      <c r="AZ41" s="2340"/>
      <c r="BA41" s="2341" t="s">
        <v>466</v>
      </c>
      <c r="BB41" s="2344" t="s">
        <v>468</v>
      </c>
      <c r="BC41" s="2191"/>
      <c r="BI41" s="1219">
        <v>14</v>
      </c>
    </row>
    <row customHeight="1" ht="35.699999999999996">
      <c r="Q42" s="355"/>
      <c r="R42" s="440"/>
      <c r="S42" s="2337"/>
      <c r="T42" s="2273"/>
      <c r="U42" s="1095"/>
      <c r="V42" s="2256" t="s">
        <v>547</v>
      </c>
      <c r="W42" s="2257"/>
      <c r="X42" s="2256" t="s">
        <v>548</v>
      </c>
      <c r="Y42" s="2257"/>
      <c r="Z42" s="2358" t="s">
        <v>549</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547</v>
      </c>
      <c r="AU42" s="2257"/>
      <c r="AV42" s="2256" t="s">
        <v>548</v>
      </c>
      <c r="AW42" s="2257"/>
      <c r="AX42" s="2358" t="s">
        <v>549</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473</v>
      </c>
      <c r="F44" s="1428" t="s">
        <v>474</v>
      </c>
      <c r="G44" s="1428" t="s">
        <v>475</v>
      </c>
      <c r="H44" s="1428" t="s">
        <v>476</v>
      </c>
      <c r="I44" s="1428" t="s">
        <v>477</v>
      </c>
      <c r="J44" s="1428" t="s">
        <v>478</v>
      </c>
      <c r="K44" s="1428" t="s">
        <v>479</v>
      </c>
      <c r="L44" s="1428" t="s">
        <v>454</v>
      </c>
      <c r="Q44" s="355"/>
      <c r="R44" s="440"/>
      <c r="S44" s="2337"/>
      <c r="T44" s="2273"/>
      <c r="U44" s="366"/>
      <c r="V44" s="1543" t="s">
        <v>513</v>
      </c>
      <c r="W44" s="1543" t="s">
        <v>514</v>
      </c>
      <c r="X44" s="1543" t="s">
        <v>513</v>
      </c>
      <c r="Y44" s="1543" t="s">
        <v>514</v>
      </c>
      <c r="Z44" s="1553" t="s">
        <v>482</v>
      </c>
      <c r="AA44" s="2334" t="s">
        <v>483</v>
      </c>
      <c r="AB44" s="2335"/>
      <c r="AC44" s="2343"/>
      <c r="AD44" s="2397"/>
      <c r="AE44" s="2398"/>
      <c r="AF44" s="2398"/>
      <c r="AG44" s="2399"/>
      <c r="AH44" s="2397"/>
      <c r="AI44" s="2398"/>
      <c r="AJ44" s="2398"/>
      <c r="AK44" s="2399"/>
      <c r="AL44" s="2397"/>
      <c r="AM44" s="2398"/>
      <c r="AN44" s="2398"/>
      <c r="AO44" s="2399"/>
      <c r="AP44" s="2397"/>
      <c r="AQ44" s="2398"/>
      <c r="AR44" s="2398"/>
      <c r="AS44" s="2399"/>
      <c r="AT44" s="1543" t="s">
        <v>513</v>
      </c>
      <c r="AU44" s="1543" t="s">
        <v>514</v>
      </c>
      <c r="AV44" s="1543" t="s">
        <v>513</v>
      </c>
      <c r="AW44" s="1543" t="s">
        <v>514</v>
      </c>
      <c r="AX44" s="1553" t="s">
        <v>482</v>
      </c>
      <c r="AY44" s="2334" t="s">
        <v>483</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299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299</v>
      </c>
      <c r="B47" s="1427" t="s">
        <v>300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435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436</v>
      </c>
      <c r="BE47" s="564"/>
      <c r="BF47" s="564" t="str">
        <f>IF(T47="","",T47)</f>
        <v>Территория действия тарифа</v>
      </c>
      <c r="BG47" s="564"/>
      <c r="BH47" s="564"/>
      <c r="BI47" s="1219">
        <v>21</v>
      </c>
    </row>
    <row customHeight="1" ht="35.699999999999996">
      <c r="A48" s="1427" t="s">
        <v>299</v>
      </c>
      <c r="B48" s="1427" t="s">
        <v>300</v>
      </c>
      <c r="C48" s="1427" t="s">
        <v>301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579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580</v>
      </c>
      <c r="BE48" s="564"/>
      <c r="BF48" s="564" t="str">
        <f>IF(T48="","",T48)</f>
        <v>Наименование централизованной системы горячего водоснабжения</v>
      </c>
      <c r="BG48" s="564"/>
      <c r="BH48" s="564"/>
      <c r="BI48" s="1219">
        <v>34</v>
      </c>
    </row>
    <row s="4027" customFormat="1" customHeight="1" ht="0">
      <c r="A49" s="1407" t="s">
        <v>299</v>
      </c>
      <c r="B49" s="1407" t="s">
        <v>300</v>
      </c>
      <c r="C49" s="1407" t="s">
        <v>301</v>
      </c>
      <c r="D49" s="1407" t="s">
        <v>593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440</v>
      </c>
      <c r="BE49" s="564"/>
      <c r="BF49" s="564" t="str">
        <f>IF(T49="","",T49)</f>
        <v/>
      </c>
      <c r="BG49" s="564"/>
      <c r="BH49" s="564"/>
      <c r="BI49" s="575">
        <v>0</v>
      </c>
    </row>
    <row s="4027" customFormat="1" customHeight="1" ht="0">
      <c r="A50" s="1407" t="s">
        <v>299</v>
      </c>
      <c r="B50" s="1407" t="s">
        <v>300</v>
      </c>
      <c r="C50" s="1407" t="s">
        <v>301</v>
      </c>
      <c r="D50" s="1407" t="s">
        <v>593</v>
      </c>
      <c r="E50" s="2323"/>
      <c r="F50" s="2323"/>
      <c r="G50" s="2323"/>
      <c r="H50" s="2323"/>
      <c r="I50" s="2320" t="str">
        <f>S49&amp;".1"</f>
        <v>.1</v>
      </c>
      <c r="J50" s="1407"/>
      <c r="K50" s="1407"/>
      <c r="L50" s="1410" t="s">
        <v>441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299</v>
      </c>
      <c r="B51" s="1407" t="s">
        <v>300</v>
      </c>
      <c r="C51" s="1407" t="s">
        <v>301</v>
      </c>
      <c r="D51" s="1407" t="s">
        <v>593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299</v>
      </c>
      <c r="B52" s="1427" t="s">
        <v>300</v>
      </c>
      <c r="C52" s="1427" t="s">
        <v>301</v>
      </c>
      <c r="D52" s="1427" t="s">
        <v>593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536</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537</v>
      </c>
      <c r="AT53" s="1457"/>
      <c r="AU53" s="1560"/>
      <c r="AV53" s="1457"/>
      <c r="AW53" s="1560"/>
      <c r="AX53" s="1457"/>
      <c r="AY53" s="1457"/>
      <c r="AZ53" s="1457"/>
      <c r="BA53" s="1457"/>
      <c r="BB53" s="1461"/>
      <c r="BC53" s="2318"/>
      <c r="BE53" s="564"/>
      <c r="BF53" s="564"/>
      <c r="BG53" s="564"/>
      <c r="BH53" s="564"/>
      <c r="BI53" s="1219">
        <v>11</v>
      </c>
    </row>
    <row customHeight="1" ht="11.549999999999999">
      <c r="A54" s="1427" t="s">
        <v>299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538</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299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539</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299</v>
      </c>
      <c r="B56" s="1427" t="s">
        <v>300</v>
      </c>
      <c r="C56" s="1427" t="s">
        <v>301</v>
      </c>
      <c r="D56" s="1427" t="s">
        <v>593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540</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299</v>
      </c>
      <c r="B57" s="1427" t="s">
        <v>300</v>
      </c>
      <c r="C57" s="1427" t="s">
        <v>301</v>
      </c>
      <c r="D57" s="1427" t="s">
        <v>593</v>
      </c>
      <c r="E57" s="2323"/>
      <c r="F57" s="2323"/>
      <c r="G57" s="2323"/>
      <c r="H57" s="2323"/>
      <c r="I57" s="2350"/>
      <c r="J57" s="2320"/>
      <c r="K57" s="1427"/>
      <c r="L57" s="1428"/>
      <c r="P57" s="2321"/>
      <c r="Q57" s="2321"/>
      <c r="R57" s="420"/>
      <c r="S57" s="1342"/>
      <c r="T57" s="351" t="s">
        <v>503</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299</v>
      </c>
      <c r="B58" s="1407" t="s">
        <v>300</v>
      </c>
      <c r="C58" s="1407" t="s">
        <v>301</v>
      </c>
      <c r="D58" s="1407" t="s">
        <v>593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299</v>
      </c>
      <c r="B59" s="1407" t="s">
        <v>300</v>
      </c>
      <c r="C59" s="1407" t="s">
        <v>301</v>
      </c>
      <c r="D59" s="1407" t="s">
        <v>593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299</v>
      </c>
      <c r="B60" s="1407" t="s">
        <v>300</v>
      </c>
      <c r="C60" s="1407" t="s">
        <v>301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299</v>
      </c>
      <c r="B61" s="1407" t="s">
        <v>300</v>
      </c>
      <c r="C61" s="1378"/>
      <c r="D61" s="1378"/>
      <c r="E61" s="2323"/>
      <c r="F61" s="2322"/>
      <c r="G61" s="1378"/>
      <c r="H61" s="1378"/>
      <c r="I61" s="1378"/>
      <c r="J61" s="1378"/>
      <c r="K61" s="1378"/>
      <c r="L61" s="1558"/>
      <c r="M61" s="1385"/>
      <c r="N61" s="1385"/>
      <c r="P61" s="1380"/>
      <c r="Q61" s="1381"/>
      <c r="R61" s="1380"/>
      <c r="S61" s="1386"/>
      <c r="T61" s="1389" t="s">
        <v>248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299</v>
      </c>
      <c r="B62" s="1407"/>
      <c r="C62" s="1407"/>
      <c r="D62" s="1407"/>
      <c r="E62" s="2322"/>
      <c r="F62" s="1407"/>
      <c r="G62" s="1407"/>
      <c r="H62" s="1407"/>
      <c r="I62" s="1407"/>
      <c r="J62" s="1407"/>
      <c r="K62" s="1407"/>
      <c r="L62" s="1410"/>
      <c r="M62" s="1385"/>
      <c r="N62" s="1385"/>
      <c r="O62" s="582"/>
      <c r="P62" s="444"/>
      <c r="Q62" s="1408"/>
      <c r="R62" s="444"/>
      <c r="S62" s="1386"/>
      <c r="T62" s="1389" t="s">
        <v>249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286</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F2CD1-3EE3-90D4-5452-0.B8E07E2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594</v>
      </c>
      <c r="D2" s="1702"/>
      <c r="E2" s="610">
        <f>B2</f>
        <v>0</v>
      </c>
      <c r="F2" s="611"/>
      <c r="G2" s="1710" t="s">
        <v>595</v>
      </c>
      <c r="H2" s="1710" t="s">
        <v>595</v>
      </c>
      <c r="I2" s="1710" t="s">
        <v>595</v>
      </c>
      <c r="J2" s="353" t="s">
        <v>596</v>
      </c>
      <c r="K2" s="607"/>
      <c r="AF2" s="1695">
        <v>0</v>
      </c>
    </row>
    <row s="4027" customFormat="1" customHeight="1" ht="0.75" hidden="1">
      <c r="B3" s="2163"/>
      <c r="C3" s="1231"/>
      <c r="D3" s="612"/>
      <c r="E3" s="613"/>
      <c r="F3" s="614" t="s">
        <v>597</v>
      </c>
      <c r="G3" s="615"/>
      <c r="H3" s="615">
        <f>H4*H5+H7</f>
        <v>0</v>
      </c>
      <c r="I3" s="615">
        <f>I4*I5+I6</f>
        <v>0</v>
      </c>
      <c r="J3" s="616"/>
      <c r="AF3" s="1700">
        <v>0</v>
      </c>
    </row>
    <row customHeight="1" ht="23.25" hidden="1">
      <c r="B4" s="2163"/>
      <c r="C4" s="1231"/>
      <c r="D4" s="1702"/>
      <c r="E4" s="610" t="str">
        <f>B2&amp;".1"</f>
        <v>.1</v>
      </c>
      <c r="F4" s="617" t="s">
        <v>598</v>
      </c>
      <c r="G4" s="618"/>
      <c r="H4" s="605"/>
      <c r="I4" s="605"/>
      <c r="J4" s="353" t="s">
        <v>599</v>
      </c>
      <c r="K4" s="607"/>
      <c r="AF4" s="1695">
        <v>0</v>
      </c>
    </row>
    <row customHeight="1" ht="18.75" hidden="1">
      <c r="B5" s="2163"/>
      <c r="C5" s="1231"/>
      <c r="D5" s="1702"/>
      <c r="E5" s="610" t="str">
        <f>B2&amp;".2"</f>
        <v>.2</v>
      </c>
      <c r="F5" s="617" t="s">
        <v>600</v>
      </c>
      <c r="G5" s="1710" t="s">
        <v>601</v>
      </c>
      <c r="H5" s="605"/>
      <c r="I5" s="605"/>
      <c r="J5" s="353"/>
      <c r="K5" s="607"/>
      <c r="AF5" s="1695">
        <v>0</v>
      </c>
    </row>
    <row customHeight="1" ht="18.75" hidden="1">
      <c r="B6" s="2163"/>
      <c r="C6" s="1231"/>
      <c r="D6" s="1702"/>
      <c r="E6" s="610" t="str">
        <f>B2&amp;".3"</f>
        <v>.3</v>
      </c>
      <c r="F6" s="617" t="s">
        <v>602</v>
      </c>
      <c r="G6" s="1710" t="s">
        <v>601</v>
      </c>
      <c r="H6" s="605"/>
      <c r="I6" s="605"/>
      <c r="J6" s="353"/>
      <c r="K6" s="607"/>
      <c r="AF6" s="1695">
        <v>0</v>
      </c>
    </row>
    <row customHeight="1" ht="18.75" hidden="1">
      <c r="B7" s="2163"/>
      <c r="C7" s="1231"/>
      <c r="D7" s="1702"/>
      <c r="E7" s="610" t="str">
        <f>B2&amp;".4"</f>
        <v>.4</v>
      </c>
      <c r="F7" s="617" t="s">
        <v>603</v>
      </c>
      <c r="G7" s="1710" t="s">
        <v>595</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601</v>
      </c>
      <c r="H9" s="605"/>
      <c r="I9" s="605"/>
      <c r="J9" s="606" t="s">
        <v>604</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605</v>
      </c>
      <c r="H11" s="605"/>
      <c r="I11" s="605"/>
      <c r="J11" s="353" t="s">
        <v>606</v>
      </c>
      <c r="K11" s="607"/>
      <c r="AF11" s="1695">
        <v>0</v>
      </c>
    </row>
    <row customHeight="1" ht="11.25" hidden="1">
      <c r="AF12" s="1695">
        <v>0</v>
      </c>
    </row>
    <row customHeight="1" ht="22.5" hidden="1">
      <c r="D13" s="1702"/>
      <c r="E13" s="610"/>
      <c r="F13" s="604"/>
      <c r="G13" s="1033" t="s">
        <v>607</v>
      </c>
      <c r="H13" s="609"/>
      <c r="I13" s="609"/>
      <c r="J13" s="809" t="s">
        <v>608</v>
      </c>
      <c r="K13" s="607"/>
      <c r="AF13" s="1695">
        <v>0</v>
      </c>
    </row>
    <row customHeight="1" ht="11.25" hidden="1">
      <c r="AF14" s="1695">
        <v>0</v>
      </c>
    </row>
    <row customHeight="1" ht="22.5" hidden="1">
      <c r="D15" s="1702"/>
      <c r="E15" s="610"/>
      <c r="F15" s="604"/>
      <c r="G15" s="1710" t="s">
        <v>609</v>
      </c>
      <c r="H15" s="609"/>
      <c r="I15" s="609"/>
      <c r="J15" s="353" t="s">
        <v>610</v>
      </c>
      <c r="K15" s="607"/>
      <c r="AF15" s="1695">
        <v>0</v>
      </c>
    </row>
    <row customHeight="1" ht="11.25" hidden="1">
      <c r="AF16" s="1695">
        <v>0</v>
      </c>
    </row>
    <row customHeight="1" ht="22.5" hidden="1">
      <c r="D17" s="1702"/>
      <c r="E17" s="610"/>
      <c r="F17" s="604"/>
      <c r="G17" s="1710" t="s">
        <v>611</v>
      </c>
      <c r="H17" s="609"/>
      <c r="I17" s="609"/>
      <c r="J17" s="353" t="s">
        <v>612</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613</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614</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338</v>
      </c>
      <c r="F28" s="2434"/>
      <c r="G28" s="2434"/>
      <c r="H28" s="1709"/>
      <c r="I28" s="1709"/>
      <c r="J28" s="2191"/>
      <c r="AF28" s="1695">
        <v>11</v>
      </c>
    </row>
    <row customHeight="1" ht="24">
      <c r="E29" s="1710" t="s">
        <v>87</v>
      </c>
      <c r="F29" s="1717" t="s">
        <v>340</v>
      </c>
      <c r="G29" s="1717" t="s">
        <v>615</v>
      </c>
      <c r="H29" s="1717" t="s">
        <v>341</v>
      </c>
      <c r="I29" s="1717" t="s">
        <v>341</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601</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601</v>
      </c>
      <c r="H31" s="622">
        <f>SUMIF($K33:$K71,$K31,H33:H71)</f>
        <v>0</v>
      </c>
      <c r="I31" s="622">
        <f>SUMIF($K33:$K71,$K31,I33:I71)</f>
        <v>0</v>
      </c>
      <c r="J31" s="353" t="str">
        <f>FHD_NOTE_P_2</f>
        <v>Указывается суммарная себестоимость производимых товаров.</v>
      </c>
      <c r="K31" s="1700" t="s">
        <v>616</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601</v>
      </c>
      <c r="H32" s="621"/>
      <c r="I32" s="621"/>
      <c r="J32" s="353" t="str">
        <f>FHD_NOTE_P_3</f>
        <v/>
      </c>
      <c r="K32" s="1700" t="str">
        <f>IF((LEN(E32)-LEN(SUBSTITUTE(E32,".","")))/LEN(".")=1,"p","")</f>
        <v>p</v>
      </c>
      <c r="AF32" s="1695">
        <v>11</v>
      </c>
    </row>
    <row customHeight="1" ht="11.25" hidden="1">
      <c r="A33" s="2435" t="s">
        <v>617</v>
      </c>
      <c r="D33" s="1702"/>
      <c r="E33" s="610" t="str">
        <f>FHD_NUM_P_4</f>
        <v/>
      </c>
      <c r="F33" s="1588" t="str">
        <f>FHD_P_4</f>
        <v/>
      </c>
      <c r="G33" s="1942" t="s">
        <v>601</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618</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619</v>
      </c>
      <c r="D41" s="1702"/>
      <c r="E41" s="610" t="str">
        <f>FHD_NUM_P_5</f>
        <v/>
      </c>
      <c r="F41" s="1588" t="str">
        <f>FHD_P_5</f>
        <v/>
      </c>
      <c r="G41" s="1942" t="s">
        <v>601</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601</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601</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601</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620</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621</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622</v>
      </c>
      <c r="C47" s="1700"/>
      <c r="D47" s="639"/>
      <c r="E47" s="610" t="str">
        <f>FHD_NUM_P_11</f>
        <v/>
      </c>
      <c r="F47" s="1588" t="str">
        <f>FHD_P_11</f>
        <v/>
      </c>
      <c r="G47" s="1942" t="s">
        <v>601</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623</v>
      </c>
      <c r="C48" s="1700"/>
      <c r="D48" s="1702"/>
      <c r="E48" s="610" t="str">
        <f>FHD_NUM_P_12</f>
        <v>2.3</v>
      </c>
      <c r="F48" s="1588" t="str">
        <f>FHD_P_12</f>
        <v>Расходы на химические реагенты, используемые в технологическом процессе</v>
      </c>
      <c r="G48" s="1942" t="s">
        <v>601</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601</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601</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601</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601</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601</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601</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601</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601</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601</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601</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601</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601</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601</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601</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601</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601</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601</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344</v>
      </c>
      <c r="H66" s="1713" t="s">
        <v>624</v>
      </c>
      <c r="I66" s="1713" t="s">
        <v>624</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625</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601</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344</v>
      </c>
      <c r="H68" s="1713" t="s">
        <v>624</v>
      </c>
      <c r="I68" s="1713" t="s">
        <v>624</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601</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626</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627</v>
      </c>
      <c r="C72" s="1700"/>
      <c r="D72" s="1702"/>
      <c r="E72" s="610" t="str">
        <f>FHD_NUM_P_34</f>
        <v/>
      </c>
      <c r="F72" s="1944" t="str">
        <f>FHD_P_34</f>
        <v/>
      </c>
      <c r="G72" s="1942" t="s">
        <v>601</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601</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601</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601</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601</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601</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601</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601</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628</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601</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344</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629</v>
      </c>
      <c r="C82" s="799"/>
      <c r="D82" s="797"/>
      <c r="E82" s="610" t="str">
        <f>FHD_NUM_P_44</f>
        <v>7</v>
      </c>
      <c r="F82" s="1944" t="str">
        <f>FHD_P_44</f>
        <v>Объём поднятой воды</v>
      </c>
      <c r="G82" s="1945" t="s">
        <v>630</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630</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630</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630</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630</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630</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630</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630</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607</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631</v>
      </c>
      <c r="C91" s="799"/>
      <c r="D91" s="797"/>
      <c r="E91" s="610" t="str">
        <f>FHD_NUM_P_53</f>
        <v/>
      </c>
      <c r="F91" s="1944" t="str">
        <f>FHD_P_53</f>
        <v/>
      </c>
      <c r="G91" s="1945" t="s">
        <v>630</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630</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632</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607</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633</v>
      </c>
      <c r="D96" s="1702"/>
      <c r="E96" s="610" t="str">
        <f>FHD_NUM_P_58</f>
        <v/>
      </c>
      <c r="F96" s="1944" t="str">
        <f>FHD_P_58</f>
        <v/>
      </c>
      <c r="G96" s="1945" t="s">
        <v>630</v>
      </c>
      <c r="H96" s="1041"/>
      <c r="I96" s="641"/>
      <c r="J96" s="353" t="str">
        <f>FHD_NOTE_P_58</f>
        <v/>
      </c>
      <c r="K96" s="607"/>
      <c r="AF96" s="1695">
        <v>0</v>
      </c>
    </row>
    <row customHeight="1" ht="18.75" hidden="1">
      <c r="A97" s="2435"/>
      <c r="D97" s="1702"/>
      <c r="E97" s="610" t="str">
        <f>FHD_NUM_P_59</f>
        <v/>
      </c>
      <c r="F97" s="1944" t="str">
        <f>FHD_P_59</f>
        <v/>
      </c>
      <c r="G97" s="1945" t="s">
        <v>630</v>
      </c>
      <c r="H97" s="1041"/>
      <c r="I97" s="641"/>
      <c r="J97" s="353" t="str">
        <f>FHD_NOTE_P_59</f>
        <v/>
      </c>
      <c r="K97" s="607"/>
      <c r="AF97" s="1695">
        <v>0</v>
      </c>
    </row>
    <row customHeight="1" ht="18.75" hidden="1">
      <c r="A98" s="2435"/>
      <c r="D98" s="1702"/>
      <c r="E98" s="610" t="str">
        <f>FHD_NUM_P_60</f>
        <v/>
      </c>
      <c r="F98" s="1944" t="str">
        <f>FHD_P_60</f>
        <v/>
      </c>
      <c r="G98" s="1945" t="s">
        <v>630</v>
      </c>
      <c r="H98" s="1041"/>
      <c r="I98" s="641"/>
      <c r="J98" s="353" t="str">
        <f>FHD_NOTE_P_60</f>
        <v/>
      </c>
      <c r="K98" s="607"/>
      <c r="AF98" s="1695">
        <v>0</v>
      </c>
    </row>
    <row s="4467" customFormat="1" customHeight="1" ht="18.75" hidden="1">
      <c r="A99" s="2435" t="s">
        <v>634</v>
      </c>
      <c r="C99" s="1700"/>
      <c r="D99" s="1702"/>
      <c r="E99" s="610" t="str">
        <f>FHD_NUM_P_61</f>
        <v/>
      </c>
      <c r="F99" s="1944" t="str">
        <f>FHD_P_61</f>
        <v/>
      </c>
      <c r="G99" s="1942" t="s">
        <v>605</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635</v>
      </c>
      <c r="G101" s="636"/>
      <c r="H101" s="637"/>
      <c r="I101" s="637"/>
      <c r="J101" s="1068" t="s">
        <v>636</v>
      </c>
      <c r="K101" s="607"/>
      <c r="AF101" s="1695">
        <v>0</v>
      </c>
    </row>
    <row s="4467" customFormat="1" customHeight="1" ht="18.75" hidden="1">
      <c r="A102" s="2435"/>
      <c r="C102" s="1700"/>
      <c r="D102" s="1702"/>
      <c r="E102" s="610" t="str">
        <f>FHD_NUM_P_62</f>
        <v/>
      </c>
      <c r="F102" s="1944" t="str">
        <f>FHD_P_62</f>
        <v/>
      </c>
      <c r="G102" s="1941" t="s">
        <v>605</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632</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637</v>
      </c>
      <c r="D104" s="1702"/>
      <c r="E104" s="610" t="str">
        <f>FHD_NUM_P_64</f>
        <v/>
      </c>
      <c r="F104" s="1944" t="str">
        <f>FHD_P_64</f>
        <v/>
      </c>
      <c r="G104" s="1941" t="s">
        <v>632</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632</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632</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632</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632</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632</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638</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638</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639</v>
      </c>
      <c r="H112" s="641"/>
      <c r="I112" s="641"/>
      <c r="J112" s="353" t="str">
        <f>FHD_NOTE_P_72</f>
        <v/>
      </c>
      <c r="K112" s="607"/>
      <c r="AF112" s="1695">
        <v>19</v>
      </c>
    </row>
    <row customHeight="1" ht="18.75" hidden="1">
      <c r="A113" s="1053" t="s">
        <v>640</v>
      </c>
      <c r="D113" s="1702"/>
      <c r="E113" s="610" t="str">
        <f>FHD_NUM_P_73</f>
        <v/>
      </c>
      <c r="F113" s="1944" t="str">
        <f>FHD_P_73</f>
        <v/>
      </c>
      <c r="G113" s="1034" t="s">
        <v>639</v>
      </c>
      <c r="H113" s="1032"/>
      <c r="I113" s="1032"/>
      <c r="J113" s="353" t="str">
        <f>FHD_NOTE_P_73</f>
        <v/>
      </c>
      <c r="K113" s="607"/>
      <c r="AF113" s="1695">
        <v>0</v>
      </c>
    </row>
    <row customHeight="1" ht="33.75">
      <c r="A114" s="1053" t="s">
        <v>641</v>
      </c>
      <c r="D114" s="1702"/>
      <c r="E114" s="610" t="str">
        <f>FHD_NUM_P_74</f>
        <v>13</v>
      </c>
      <c r="F114" s="1944" t="str">
        <f>FHD_P_74</f>
        <v>Удельный расход электрической энергии на подачу воды в сеть</v>
      </c>
      <c r="G114" s="1940" t="s">
        <v>642</v>
      </c>
      <c r="H114" s="641"/>
      <c r="I114" s="641"/>
      <c r="J114" s="353" t="str">
        <f>FHD_NOTE_P_74</f>
        <v/>
      </c>
      <c r="K114" s="607"/>
      <c r="AF114" s="1695">
        <v>0</v>
      </c>
    </row>
    <row s="4518" customFormat="1" customHeight="1" ht="18.75">
      <c r="A115" s="2437" t="s">
        <v>643</v>
      </c>
      <c r="B115" s="974"/>
      <c r="C115" s="799"/>
      <c r="D115" s="797"/>
      <c r="E115" s="610" t="str">
        <f>FHD_NUM_P_75</f>
        <v>14</v>
      </c>
      <c r="F115" s="1944" t="str">
        <f>FHD_P_75</f>
        <v>Расход воды на собственные нужды, в том числе:</v>
      </c>
      <c r="G115" s="1940" t="s">
        <v>607</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607</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607</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644</v>
      </c>
      <c r="G119" s="811"/>
      <c r="H119" s="812"/>
      <c r="I119" s="812"/>
      <c r="J119" s="1067" t="s">
        <v>645</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646</v>
      </c>
      <c r="D120" s="1702"/>
      <c r="E120" s="610" t="str">
        <f>FHD_NUM_P_78</f>
        <v/>
      </c>
      <c r="F120" s="1944" t="str">
        <f>FHD_P_78</f>
        <v/>
      </c>
      <c r="G120" s="1941" t="s">
        <v>609</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635</v>
      </c>
      <c r="G122" s="636"/>
      <c r="H122" s="637"/>
      <c r="I122" s="637"/>
      <c r="J122" s="1068" t="s">
        <v>647</v>
      </c>
      <c r="K122" s="607"/>
      <c r="AF122" s="1695">
        <v>0</v>
      </c>
    </row>
    <row customHeight="1" ht="22.5" hidden="1">
      <c r="A123" s="2435"/>
      <c r="D123" s="1702"/>
      <c r="E123" s="610" t="str">
        <f>FHD_NUM_P_79</f>
        <v/>
      </c>
      <c r="F123" s="1944" t="str">
        <f>FHD_P_79</f>
        <v/>
      </c>
      <c r="G123" s="1942" t="s">
        <v>611</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635</v>
      </c>
      <c r="G125" s="636"/>
      <c r="H125" s="637"/>
      <c r="I125" s="637"/>
      <c r="J125" s="1068" t="s">
        <v>648</v>
      </c>
      <c r="K125" s="607"/>
      <c r="AF125" s="1695">
        <v>0</v>
      </c>
    </row>
    <row customHeight="1" ht="22.5" hidden="1">
      <c r="A126" s="2435"/>
      <c r="D126" s="1702"/>
      <c r="E126" s="610" t="str">
        <f>FHD_NUM_P_80</f>
        <v/>
      </c>
      <c r="F126" s="1944" t="str">
        <f>FHD_P_80</f>
        <v/>
      </c>
      <c r="G126" s="1942" t="s">
        <v>649</v>
      </c>
      <c r="H126" s="621"/>
      <c r="I126" s="621"/>
      <c r="J126" s="353" t="str">
        <f>FHD_NOTE_P_80</f>
        <v/>
      </c>
      <c r="K126" s="607"/>
      <c r="AF126" s="1695">
        <v>0</v>
      </c>
    </row>
    <row customHeight="1" ht="18.75" hidden="1">
      <c r="A127" s="2435"/>
      <c r="D127" s="1702"/>
      <c r="E127" s="610" t="str">
        <f>FHD_NUM_P_81</f>
        <v/>
      </c>
      <c r="F127" s="1944" t="str">
        <f>FHD_P_81</f>
        <v/>
      </c>
      <c r="G127" s="1942" t="s">
        <v>650</v>
      </c>
      <c r="H127" s="621"/>
      <c r="I127" s="621"/>
      <c r="J127" s="353" t="str">
        <f>FHD_NOTE_P_81</f>
        <v/>
      </c>
      <c r="K127" s="607"/>
      <c r="AF127" s="1695">
        <v>0</v>
      </c>
    </row>
    <row customHeight="1" ht="18.75" hidden="1">
      <c r="A128" s="2435"/>
      <c r="C128" s="1700" t="s">
        <v>637</v>
      </c>
      <c r="D128" s="1702"/>
      <c r="E128" s="610" t="str">
        <f>FHD_NUM_P_82</f>
        <v/>
      </c>
      <c r="F128" s="1944" t="str">
        <f>FHD_P_82</f>
        <v/>
      </c>
      <c r="G128" s="1942" t="s">
        <v>344</v>
      </c>
      <c r="H128" s="465"/>
      <c r="I128" s="465"/>
      <c r="J128" s="353" t="str">
        <f>FHD_NOTE_P_82</f>
        <v/>
      </c>
      <c r="K128" s="607"/>
      <c r="AF128" s="1695">
        <v>0</v>
      </c>
    </row>
    <row customHeight="1" ht="18.75" hidden="1">
      <c r="A129" s="2435"/>
      <c r="C129" s="1700" t="s">
        <v>637</v>
      </c>
      <c r="D129" s="1702"/>
      <c r="E129" s="610" t="str">
        <f>FHD_NUM_P_83</f>
        <v/>
      </c>
      <c r="F129" s="1588" t="str">
        <f>FHD_P_83</f>
        <v/>
      </c>
      <c r="G129" s="1942" t="s">
        <v>344</v>
      </c>
      <c r="H129" s="465"/>
      <c r="I129" s="465"/>
      <c r="J129" s="353" t="str">
        <f>FHD_NOTE_P_83</f>
        <v/>
      </c>
      <c r="K129" s="607"/>
      <c r="AF129" s="1695">
        <v>0</v>
      </c>
    </row>
    <row customHeight="1" ht="18.75" hidden="1">
      <c r="A130" s="2435"/>
      <c r="C130" s="1700" t="s">
        <v>637</v>
      </c>
      <c r="D130" s="1702"/>
      <c r="E130" s="610" t="str">
        <f>FHD_NUM_P_84</f>
        <v/>
      </c>
      <c r="F130" s="1588" t="str">
        <f>FHD_P_84</f>
        <v/>
      </c>
      <c r="G130" s="1942" t="s">
        <v>344</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F8922-00BC-5B2E-782E-0.F0279ED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338</v>
      </c>
      <c r="F9" s="2166"/>
      <c r="G9" s="2166"/>
      <c r="H9" s="2166"/>
      <c r="I9" s="2166"/>
      <c r="J9" s="2166"/>
      <c r="K9" s="2166"/>
      <c r="L9" s="2166"/>
      <c r="M9" s="2166"/>
      <c r="N9" s="2166"/>
      <c r="O9" s="2166"/>
      <c r="P9" s="2166"/>
      <c r="Q9" s="2166"/>
      <c r="R9" s="2167"/>
      <c r="S9" s="2191" t="s">
        <v>339</v>
      </c>
      <c r="T9" s="398"/>
      <c r="CF9" s="569">
        <v>19</v>
      </c>
    </row>
    <row customHeight="1" ht="48.29999999999999">
      <c r="D10" s="615" t="s">
        <v>87</v>
      </c>
      <c r="E10" s="2191" t="s">
        <v>87</v>
      </c>
      <c r="F10" s="2191"/>
      <c r="G10" s="585" t="s">
        <v>340</v>
      </c>
      <c r="H10" s="2191" t="s">
        <v>87</v>
      </c>
      <c r="I10" s="2191"/>
      <c r="J10" s="585" t="s">
        <v>651</v>
      </c>
      <c r="K10" s="585" t="s">
        <v>652</v>
      </c>
      <c r="L10" s="2191" t="s">
        <v>87</v>
      </c>
      <c r="M10" s="2191"/>
      <c r="N10" s="585" t="s">
        <v>653</v>
      </c>
      <c r="O10" s="585" t="s">
        <v>654</v>
      </c>
      <c r="P10" s="585" t="s">
        <v>655</v>
      </c>
      <c r="Q10" s="585" t="s">
        <v>656</v>
      </c>
      <c r="R10" s="585" t="s">
        <v>657</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414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658</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613</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614</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659</v>
      </c>
      <c r="F17" s="2440"/>
      <c r="G17" s="2440"/>
      <c r="H17" s="2440"/>
      <c r="I17" s="2440"/>
      <c r="J17" s="2440"/>
      <c r="K17" s="2440"/>
      <c r="L17" s="2440"/>
      <c r="M17" s="2440"/>
      <c r="N17" s="2440"/>
      <c r="O17" s="2440"/>
      <c r="P17" s="2440"/>
      <c r="Q17" s="622">
        <f>SUMIF(T18:T19,"i",Q18:Q19)</f>
        <v>0</v>
      </c>
      <c r="R17" s="1081"/>
      <c r="S17" s="961" t="s">
        <v>660</v>
      </c>
      <c r="T17" s="781" t="s">
        <v>661</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662</v>
      </c>
      <c r="F20" s="2440"/>
      <c r="G20" s="2440"/>
      <c r="H20" s="2440"/>
      <c r="I20" s="2440"/>
      <c r="J20" s="2440"/>
      <c r="K20" s="2440"/>
      <c r="L20" s="2440"/>
      <c r="M20" s="2440"/>
      <c r="N20" s="2440"/>
      <c r="O20" s="2440"/>
      <c r="P20" s="2440"/>
      <c r="Q20" s="622">
        <f>SUMIF(T21:T22,"i",Q21:Q22)</f>
        <v>0</v>
      </c>
      <c r="R20" s="1081"/>
      <c r="S20" s="773" t="s">
        <v>663</v>
      </c>
      <c r="T20" s="781" t="s">
        <v>661</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B4CA9-7155-DD21-A727-0.B27DFDE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664</v>
      </c>
      <c r="C2" s="2117" t="s">
        <v>665</v>
      </c>
      <c r="D2" s="2116" t="s">
        <v>666</v>
      </c>
      <c r="E2" s="2120">
        <f>RIGHT(I2,LEN(I2)-SEARCH("#",SUBSTITUTE(I2,".","#",LEN(I2)-LEN(SUBSTITUTE(I2,".","")))))</f>
      </c>
      <c r="F2" s="2122">
        <f>J2</f>
        <v>0</v>
      </c>
      <c r="G2" s="1700"/>
      <c r="H2" s="2123"/>
      <c r="I2" s="2113"/>
      <c r="J2" s="604"/>
      <c r="K2" s="2083" t="s">
        <v>605</v>
      </c>
      <c r="L2" s="815"/>
      <c r="M2" s="815"/>
      <c r="N2" s="607"/>
      <c r="O2" s="1589" t="s">
        <v>606</v>
      </c>
      <c r="P2" s="607"/>
      <c r="Q2" s="1700"/>
      <c r="R2" s="1700"/>
      <c r="W2" s="1700"/>
      <c r="Z2" s="608"/>
      <c r="AF2" s="1696"/>
      <c r="AG2" s="1696"/>
      <c r="AH2" s="1696"/>
      <c r="AI2" s="1696"/>
      <c r="AJ2" s="1696"/>
      <c r="AK2" s="1430">
        <v>0</v>
      </c>
    </row>
    <row customHeight="1" ht="11.25" hidden="1">
      <c r="E3" s="2115" t="s">
        <v>667</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668</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669</v>
      </c>
      <c r="I10" s="775"/>
      <c r="J10" s="2431" t="s">
        <v>104</v>
      </c>
      <c r="K10" s="2432"/>
      <c r="L10" s="2093" t="str">
        <f>IF(L9="","",INDEX(DIFFERENTIATION_UNMERGE_VD,MATCH(L9,DIFFERENTIATION_ID_DIFF,0)))</f>
        <v/>
      </c>
      <c r="M10" s="2093">
        <f>IF(M9="","",INDEX(DIFFERENTIATION_UNMERGE_VD,MATCH(M9,DIFFERENTIATION_ID_DIFF,0)))</f>
        <v>0</v>
      </c>
      <c r="O10" s="2191" t="s">
        <v>339</v>
      </c>
      <c r="AK10" s="1695">
        <v>11</v>
      </c>
    </row>
    <row customHeight="1" ht="11.549999999999999">
      <c r="E11" s="2114" t="s">
        <v>670</v>
      </c>
      <c r="I11" s="775"/>
      <c r="J11" s="2431" t="s">
        <v>613</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671</v>
      </c>
      <c r="I12" s="1726"/>
      <c r="J12" s="2431" t="s">
        <v>614</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672</v>
      </c>
      <c r="F13" s="2114" t="s">
        <v>673</v>
      </c>
      <c r="I13" s="2433" t="s">
        <v>338</v>
      </c>
      <c r="J13" s="2434"/>
      <c r="K13" s="2434"/>
      <c r="L13" s="2091"/>
      <c r="M13" s="2131"/>
      <c r="O13" s="2191"/>
      <c r="AK13" s="1695">
        <v>11</v>
      </c>
    </row>
    <row customHeight="1" ht="24">
      <c r="I14" s="2084" t="s">
        <v>87</v>
      </c>
      <c r="J14" s="2084" t="s">
        <v>340</v>
      </c>
      <c r="K14" s="2084" t="s">
        <v>615</v>
      </c>
      <c r="L14" s="2124" t="s">
        <v>341</v>
      </c>
      <c r="M14" s="2125" t="s">
        <v>341</v>
      </c>
      <c r="O14" s="2191"/>
      <c r="AK14" s="1695">
        <v>23</v>
      </c>
    </row>
    <row customHeight="1" ht="24">
      <c r="A15" s="2118"/>
      <c r="B15" s="2117" t="s">
        <v>674</v>
      </c>
      <c r="C15" s="2117" t="s">
        <v>675</v>
      </c>
      <c r="D15" s="2116" t="s">
        <v>676</v>
      </c>
      <c r="E15" s="2120" t="s">
        <v>677</v>
      </c>
      <c r="F15" s="2120" t="s">
        <v>677</v>
      </c>
      <c r="G15" s="1700" t="s">
        <v>637</v>
      </c>
      <c r="H15" s="2085"/>
      <c r="I15" s="1694">
        <v>1</v>
      </c>
      <c r="J15" s="2086" t="s">
        <v>678</v>
      </c>
      <c r="K15" s="2084" t="s">
        <v>344</v>
      </c>
      <c r="L15" s="726"/>
      <c r="M15" s="882"/>
      <c r="N15" s="607" t="s">
        <v>679</v>
      </c>
      <c r="O15" s="1589" t="s">
        <v>680</v>
      </c>
      <c r="P15" s="607" t="s">
        <v>679</v>
      </c>
      <c r="AK15" s="1695">
        <v>23</v>
      </c>
    </row>
    <row customHeight="1" ht="35.699999999999996">
      <c r="A16" s="2118"/>
      <c r="B16" s="2117" t="s">
        <v>681</v>
      </c>
      <c r="C16" s="2117" t="s">
        <v>682</v>
      </c>
      <c r="D16" s="2116" t="s">
        <v>666</v>
      </c>
      <c r="E16" s="2120" t="s">
        <v>677</v>
      </c>
      <c r="F16" s="2120" t="s">
        <v>677</v>
      </c>
      <c r="H16" s="2085"/>
      <c r="I16" s="1693">
        <v>2</v>
      </c>
      <c r="J16" s="2127" t="s">
        <v>683</v>
      </c>
      <c r="K16" s="2126" t="s">
        <v>605</v>
      </c>
      <c r="L16" s="2132"/>
      <c r="M16" s="1740"/>
      <c r="N16" s="607" t="s">
        <v>679</v>
      </c>
      <c r="O16" s="1589" t="s">
        <v>684</v>
      </c>
      <c r="P16" s="607" t="s">
        <v>679</v>
      </c>
      <c r="AK16" s="1695">
        <v>34</v>
      </c>
    </row>
    <row s="4027" customFormat="1" customHeight="1" ht="17.25" hidden="1">
      <c r="A17" s="1231"/>
      <c r="B17" s="1231"/>
      <c r="C17" s="1231"/>
      <c r="D17" s="1231"/>
      <c r="E17" s="1231"/>
      <c r="H17" s="1388"/>
      <c r="I17" s="1077" t="s">
        <v>685</v>
      </c>
      <c r="J17" s="1055"/>
      <c r="K17" s="1077"/>
      <c r="L17" s="1056"/>
      <c r="M17" s="1056"/>
      <c r="O17" s="1449"/>
      <c r="AK17" s="1700">
        <v>1</v>
      </c>
    </row>
    <row s="4467" customFormat="1" customHeight="1" ht="24">
      <c r="A18" s="1051"/>
      <c r="B18" s="1051"/>
      <c r="C18" s="1051"/>
      <c r="D18" s="1051"/>
      <c r="E18" s="1051"/>
      <c r="G18" s="1700"/>
      <c r="H18" s="1697"/>
      <c r="I18" s="634"/>
      <c r="J18" s="635" t="s">
        <v>635</v>
      </c>
      <c r="K18" s="636"/>
      <c r="L18" s="2134"/>
      <c r="M18" s="637"/>
      <c r="N18" s="607"/>
      <c r="O18" s="1589" t="s">
        <v>636</v>
      </c>
      <c r="P18" s="607"/>
      <c r="Q18" s="1700"/>
      <c r="R18" s="1700"/>
      <c r="W18" s="1700"/>
      <c r="Z18" s="608"/>
      <c r="AF18" s="1696"/>
      <c r="AG18" s="1696"/>
      <c r="AH18" s="1696"/>
      <c r="AI18" s="1696"/>
      <c r="AJ18" s="1696"/>
      <c r="AK18" s="1430">
        <v>23</v>
      </c>
    </row>
    <row customHeight="1" ht="19.95">
      <c r="A19" s="2118"/>
      <c r="B19" s="2117" t="s">
        <v>686</v>
      </c>
      <c r="C19" s="2117" t="s">
        <v>687</v>
      </c>
      <c r="D19" s="2116" t="s">
        <v>666</v>
      </c>
      <c r="E19" s="2120" t="s">
        <v>677</v>
      </c>
      <c r="F19" s="2120" t="s">
        <v>677</v>
      </c>
      <c r="H19" s="2085"/>
      <c r="I19" s="1728">
        <v>3</v>
      </c>
      <c r="J19" s="2086" t="s">
        <v>687</v>
      </c>
      <c r="K19" s="2082" t="s">
        <v>605</v>
      </c>
      <c r="L19" s="791"/>
      <c r="M19" s="621"/>
      <c r="N19" s="607"/>
      <c r="O19" s="1589" t="s">
        <v>688</v>
      </c>
      <c r="P19" s="607"/>
      <c r="AK19" s="1695">
        <v>19</v>
      </c>
    </row>
    <row customHeight="1" ht="77.7">
      <c r="A20" s="2118"/>
      <c r="B20" s="2117" t="s">
        <v>689</v>
      </c>
      <c r="C20" s="2117" t="s">
        <v>690</v>
      </c>
      <c r="D20" s="2116" t="s">
        <v>666</v>
      </c>
      <c r="E20" s="2120" t="s">
        <v>677</v>
      </c>
      <c r="F20" s="2120" t="s">
        <v>677</v>
      </c>
      <c r="H20" s="2085"/>
      <c r="I20" s="1728">
        <v>4</v>
      </c>
      <c r="J20" s="2086" t="s">
        <v>691</v>
      </c>
      <c r="K20" s="2082" t="s">
        <v>632</v>
      </c>
      <c r="L20" s="791"/>
      <c r="M20" s="621"/>
      <c r="N20" s="607"/>
      <c r="O20" s="1589"/>
      <c r="P20" s="607"/>
      <c r="AK20" s="1695">
        <v>74</v>
      </c>
    </row>
    <row customHeight="1" ht="35.699999999999996">
      <c r="A21" s="2118"/>
      <c r="B21" s="2117" t="s">
        <v>692</v>
      </c>
      <c r="C21" s="2117" t="s">
        <v>693</v>
      </c>
      <c r="D21" s="2116" t="s">
        <v>666</v>
      </c>
      <c r="E21" s="2120" t="s">
        <v>677</v>
      </c>
      <c r="F21" s="2120" t="s">
        <v>677</v>
      </c>
      <c r="H21" s="2085"/>
      <c r="I21" s="1728">
        <v>5</v>
      </c>
      <c r="J21" s="2086" t="s">
        <v>694</v>
      </c>
      <c r="K21" s="2082" t="s">
        <v>632</v>
      </c>
      <c r="L21" s="791"/>
      <c r="M21" s="621"/>
      <c r="N21" s="607"/>
      <c r="O21" s="1589" t="s">
        <v>688</v>
      </c>
      <c r="P21" s="607"/>
      <c r="AK21" s="1695">
        <v>34</v>
      </c>
    </row>
    <row customHeight="1" ht="48.29999999999999">
      <c r="A22" s="2118"/>
      <c r="B22" s="2117" t="s">
        <v>695</v>
      </c>
      <c r="C22" s="2117" t="s">
        <v>696</v>
      </c>
      <c r="D22" s="2116" t="s">
        <v>666</v>
      </c>
      <c r="E22" s="2120" t="s">
        <v>677</v>
      </c>
      <c r="F22" s="2120" t="s">
        <v>677</v>
      </c>
      <c r="H22" s="2085"/>
      <c r="I22" s="1728">
        <v>6</v>
      </c>
      <c r="J22" s="2086" t="s">
        <v>697</v>
      </c>
      <c r="K22" s="2082" t="s">
        <v>632</v>
      </c>
      <c r="L22" s="791"/>
      <c r="M22" s="621"/>
      <c r="N22" s="607"/>
      <c r="O22" s="1589" t="s">
        <v>698</v>
      </c>
      <c r="P22" s="607"/>
      <c r="AK22" s="1695">
        <v>46</v>
      </c>
    </row>
    <row customHeight="1" ht="19.95">
      <c r="A23" s="2118"/>
      <c r="B23" s="2117" t="s">
        <v>699</v>
      </c>
      <c r="C23" s="2117" t="s">
        <v>700</v>
      </c>
      <c r="D23" s="2116" t="s">
        <v>666</v>
      </c>
      <c r="E23" s="2120" t="s">
        <v>677</v>
      </c>
      <c r="F23" s="2120" t="s">
        <v>677</v>
      </c>
      <c r="H23" s="2085"/>
      <c r="I23" s="1728" t="s">
        <v>701</v>
      </c>
      <c r="J23" s="1588" t="s">
        <v>702</v>
      </c>
      <c r="K23" s="2082" t="s">
        <v>632</v>
      </c>
      <c r="L23" s="791"/>
      <c r="M23" s="621"/>
      <c r="N23" s="607"/>
      <c r="O23" s="1589" t="s">
        <v>688</v>
      </c>
      <c r="P23" s="607"/>
      <c r="AK23" s="1695">
        <v>19</v>
      </c>
    </row>
    <row customHeight="1" ht="19.95">
      <c r="A24" s="2118"/>
      <c r="B24" s="2117" t="s">
        <v>703</v>
      </c>
      <c r="C24" s="2117" t="s">
        <v>704</v>
      </c>
      <c r="D24" s="2116" t="s">
        <v>666</v>
      </c>
      <c r="E24" s="2120" t="s">
        <v>677</v>
      </c>
      <c r="F24" s="2120" t="s">
        <v>677</v>
      </c>
      <c r="H24" s="2085"/>
      <c r="I24" s="1728" t="s">
        <v>705</v>
      </c>
      <c r="J24" s="1588" t="s">
        <v>706</v>
      </c>
      <c r="K24" s="2082" t="s">
        <v>632</v>
      </c>
      <c r="L24" s="791"/>
      <c r="M24" s="621"/>
      <c r="N24" s="607"/>
      <c r="O24" s="1589"/>
      <c r="P24" s="607"/>
      <c r="AK24" s="1695">
        <v>19</v>
      </c>
    </row>
    <row customHeight="1" ht="24">
      <c r="A25" s="2118"/>
      <c r="B25" s="2117" t="s">
        <v>707</v>
      </c>
      <c r="C25" s="2117" t="s">
        <v>708</v>
      </c>
      <c r="D25" s="2116" t="s">
        <v>666</v>
      </c>
      <c r="E25" s="2120" t="s">
        <v>677</v>
      </c>
      <c r="F25" s="2120" t="s">
        <v>677</v>
      </c>
      <c r="H25" s="2085"/>
      <c r="I25" s="1728" t="s">
        <v>709</v>
      </c>
      <c r="J25" s="1588" t="s">
        <v>710</v>
      </c>
      <c r="K25" s="2082" t="s">
        <v>632</v>
      </c>
      <c r="L25" s="791"/>
      <c r="M25" s="621"/>
      <c r="N25" s="607"/>
      <c r="O25" s="1589"/>
      <c r="P25" s="607"/>
      <c r="AK25" s="1695">
        <v>23</v>
      </c>
    </row>
    <row customHeight="1" ht="24">
      <c r="A26" s="2118"/>
      <c r="B26" s="2117" t="s">
        <v>711</v>
      </c>
      <c r="C26" s="2117" t="s">
        <v>712</v>
      </c>
      <c r="D26" s="2116" t="s">
        <v>666</v>
      </c>
      <c r="E26" s="2120" t="s">
        <v>677</v>
      </c>
      <c r="F26" s="2120" t="s">
        <v>677</v>
      </c>
      <c r="H26" s="2085"/>
      <c r="I26" s="1728">
        <v>7</v>
      </c>
      <c r="J26" s="2086" t="s">
        <v>712</v>
      </c>
      <c r="K26" s="2082" t="s">
        <v>713</v>
      </c>
      <c r="L26" s="791"/>
      <c r="M26" s="621"/>
      <c r="N26" s="607"/>
      <c r="O26" s="1589"/>
      <c r="P26" s="607"/>
      <c r="AK26" s="1695">
        <v>23</v>
      </c>
    </row>
    <row customHeight="1" ht="24">
      <c r="A27" s="2118"/>
      <c r="B27" s="2117" t="s">
        <v>714</v>
      </c>
      <c r="C27" s="2117" t="s">
        <v>715</v>
      </c>
      <c r="D27" s="2116" t="s">
        <v>666</v>
      </c>
      <c r="E27" s="2120" t="s">
        <v>677</v>
      </c>
      <c r="F27" s="2120" t="s">
        <v>677</v>
      </c>
      <c r="H27" s="2085"/>
      <c r="I27" s="1728">
        <v>8</v>
      </c>
      <c r="J27" s="2086" t="s">
        <v>715</v>
      </c>
      <c r="K27" s="2082" t="s">
        <v>638</v>
      </c>
      <c r="L27" s="791"/>
      <c r="M27" s="621"/>
      <c r="N27" s="607"/>
      <c r="O27" s="1589"/>
      <c r="P27" s="607"/>
      <c r="AK27" s="1695">
        <v>23</v>
      </c>
    </row>
    <row customHeight="1" ht="35.699999999999996">
      <c r="A28" s="2118"/>
      <c r="B28" s="2117" t="s">
        <v>716</v>
      </c>
      <c r="C28" s="2117" t="s">
        <v>717</v>
      </c>
      <c r="D28" s="2116" t="s">
        <v>666</v>
      </c>
      <c r="E28" s="2120" t="s">
        <v>677</v>
      </c>
      <c r="F28" s="2120" t="s">
        <v>677</v>
      </c>
      <c r="H28" s="2085"/>
      <c r="I28" s="1739">
        <v>9</v>
      </c>
      <c r="J28" s="2086" t="s">
        <v>718</v>
      </c>
      <c r="K28" s="2082" t="s">
        <v>609</v>
      </c>
      <c r="L28" s="791"/>
      <c r="M28" s="621"/>
      <c r="N28" s="607"/>
      <c r="O28" s="1589"/>
      <c r="P28" s="607"/>
      <c r="AK28" s="1695">
        <v>34</v>
      </c>
    </row>
    <row customHeight="1" ht="35.699999999999996">
      <c r="A29" s="2118"/>
      <c r="B29" s="2117" t="s">
        <v>719</v>
      </c>
      <c r="C29" s="2117" t="s">
        <v>720</v>
      </c>
      <c r="D29" s="2116" t="s">
        <v>666</v>
      </c>
      <c r="E29" s="2120" t="s">
        <v>677</v>
      </c>
      <c r="F29" s="2120" t="s">
        <v>677</v>
      </c>
      <c r="H29" s="2085"/>
      <c r="I29" s="1739">
        <v>10</v>
      </c>
      <c r="J29" s="2086" t="s">
        <v>721</v>
      </c>
      <c r="K29" s="2082" t="s">
        <v>609</v>
      </c>
      <c r="L29" s="791"/>
      <c r="M29" s="621"/>
      <c r="N29" s="607"/>
      <c r="O29" s="1589"/>
      <c r="P29" s="607"/>
      <c r="AK29" s="1695">
        <v>34</v>
      </c>
    </row>
    <row customHeight="1" ht="24">
      <c r="A30" s="2118"/>
      <c r="B30" s="2117" t="s">
        <v>722</v>
      </c>
      <c r="C30" s="2117" t="s">
        <v>723</v>
      </c>
      <c r="D30" s="2116" t="s">
        <v>666</v>
      </c>
      <c r="E30" s="2120" t="s">
        <v>677</v>
      </c>
      <c r="F30" s="2120" t="s">
        <v>677</v>
      </c>
      <c r="H30" s="2085"/>
      <c r="I30" s="1739">
        <v>11</v>
      </c>
      <c r="J30" s="2086" t="s">
        <v>723</v>
      </c>
      <c r="K30" s="2082" t="s">
        <v>639</v>
      </c>
      <c r="L30" s="2133"/>
      <c r="M30" s="1685"/>
      <c r="N30" s="607"/>
      <c r="O30" s="1589"/>
      <c r="P30" s="607"/>
      <c r="AK30" s="1695">
        <v>23</v>
      </c>
    </row>
    <row customHeight="1" ht="24">
      <c r="A31" s="2118"/>
      <c r="B31" s="2117" t="s">
        <v>724</v>
      </c>
      <c r="C31" s="2117" t="s">
        <v>725</v>
      </c>
      <c r="D31" s="2116" t="s">
        <v>666</v>
      </c>
      <c r="E31" s="2120" t="s">
        <v>677</v>
      </c>
      <c r="F31" s="2120" t="s">
        <v>677</v>
      </c>
      <c r="H31" s="2085"/>
      <c r="I31" s="1739">
        <v>12</v>
      </c>
      <c r="J31" s="2086" t="s">
        <v>725</v>
      </c>
      <c r="K31" s="2082" t="s">
        <v>639</v>
      </c>
      <c r="L31" s="2133"/>
      <c r="M31" s="1685"/>
      <c r="N31" s="607"/>
      <c r="O31" s="1589"/>
      <c r="P31" s="607"/>
      <c r="AK31" s="1695">
        <v>23</v>
      </c>
    </row>
    <row customHeight="1" ht="48.29999999999999">
      <c r="A32" s="2118"/>
      <c r="B32" s="2117" t="s">
        <v>726</v>
      </c>
      <c r="C32" s="2117" t="s">
        <v>727</v>
      </c>
      <c r="D32" s="2116" t="s">
        <v>666</v>
      </c>
      <c r="E32" s="2120" t="s">
        <v>677</v>
      </c>
      <c r="F32" s="2120" t="s">
        <v>677</v>
      </c>
      <c r="H32" s="2085"/>
      <c r="I32" s="1739">
        <v>13</v>
      </c>
      <c r="J32" s="2086" t="s">
        <v>728</v>
      </c>
      <c r="K32" s="2082" t="s">
        <v>649</v>
      </c>
      <c r="L32" s="791"/>
      <c r="M32" s="621"/>
      <c r="N32" s="607"/>
      <c r="O32" s="1589" t="s">
        <v>688</v>
      </c>
      <c r="P32" s="607"/>
      <c r="AK32" s="1695">
        <v>46</v>
      </c>
    </row>
    <row s="4467" customFormat="1" customHeight="1" ht="48.29999999999999">
      <c r="A33" s="2118"/>
      <c r="B33" s="2117" t="s">
        <v>729</v>
      </c>
      <c r="C33" s="2117" t="s">
        <v>730</v>
      </c>
      <c r="D33" s="2116" t="s">
        <v>666</v>
      </c>
      <c r="E33" s="2120" t="s">
        <v>677</v>
      </c>
      <c r="F33" s="2120" t="s">
        <v>677</v>
      </c>
      <c r="G33" s="1700"/>
      <c r="H33" s="2085"/>
      <c r="I33" s="1739">
        <v>14</v>
      </c>
      <c r="J33" s="2098" t="s">
        <v>731</v>
      </c>
      <c r="K33" s="2087" t="s">
        <v>732</v>
      </c>
      <c r="L33" s="791"/>
      <c r="M33" s="621"/>
      <c r="N33" s="607"/>
      <c r="O33" s="1589" t="s">
        <v>688</v>
      </c>
      <c r="P33" s="607"/>
      <c r="Q33" s="1700"/>
      <c r="R33" s="1700"/>
      <c r="W33" s="1700"/>
      <c r="Z33" s="608"/>
      <c r="AF33" s="1696"/>
      <c r="AG33" s="1696"/>
      <c r="AH33" s="1696"/>
      <c r="AI33" s="1696"/>
      <c r="AJ33" s="1696"/>
      <c r="AK33" s="1430">
        <v>46</v>
      </c>
    </row>
    <row customHeight="1" ht="108">
      <c r="A34" s="2118"/>
      <c r="B34" s="2117" t="s">
        <v>733</v>
      </c>
      <c r="C34" s="2117" t="s">
        <v>734</v>
      </c>
      <c r="D34" s="2116" t="s">
        <v>676</v>
      </c>
      <c r="E34" s="2120" t="s">
        <v>677</v>
      </c>
      <c r="F34" s="2120" t="s">
        <v>677</v>
      </c>
      <c r="G34" s="1700" t="s">
        <v>637</v>
      </c>
      <c r="H34" s="2085"/>
      <c r="I34" s="2096">
        <v>15</v>
      </c>
      <c r="J34" s="2097" t="s">
        <v>735</v>
      </c>
      <c r="K34" s="2082" t="s">
        <v>344</v>
      </c>
      <c r="L34" s="449"/>
      <c r="M34" s="1228"/>
      <c r="N34" s="607"/>
      <c r="O34" s="1589" t="s">
        <v>680</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1657-73DB-FC9C-A223-0.FACFF26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736</v>
      </c>
      <c r="C2" s="2117" t="s">
        <v>737</v>
      </c>
      <c r="D2" s="2116" t="s">
        <v>676</v>
      </c>
      <c r="E2" s="2122">
        <f>I2-3</f>
        <v>-3</v>
      </c>
      <c r="F2" s="2122">
        <f>J2</f>
        <v>0</v>
      </c>
      <c r="H2" s="1794" t="s">
        <v>250</v>
      </c>
      <c r="I2" s="2088"/>
      <c r="J2" s="1746"/>
      <c r="K2" s="2082" t="s">
        <v>344</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738</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338</v>
      </c>
      <c r="J8" s="2451"/>
      <c r="K8" s="2451"/>
      <c r="L8" s="2452"/>
      <c r="M8" s="2453" t="s">
        <v>339</v>
      </c>
      <c r="W8" s="1695">
        <v>14</v>
      </c>
    </row>
    <row customHeight="1" ht="35.699999999999996">
      <c r="E9" s="2115" t="s">
        <v>667</v>
      </c>
      <c r="F9" s="2115" t="s">
        <v>673</v>
      </c>
      <c r="H9" s="440"/>
      <c r="I9" s="2089" t="s">
        <v>87</v>
      </c>
      <c r="J9" s="2090" t="s">
        <v>340</v>
      </c>
      <c r="K9" s="2128" t="s">
        <v>615</v>
      </c>
      <c r="L9" s="2129" t="s">
        <v>341</v>
      </c>
      <c r="M9" s="2453"/>
      <c r="W9" s="1695">
        <v>34</v>
      </c>
    </row>
    <row customHeight="1" ht="35.699999999999996">
      <c r="B10" s="2117" t="s">
        <v>739</v>
      </c>
      <c r="C10" s="2117" t="s">
        <v>740</v>
      </c>
      <c r="D10" s="2116" t="s">
        <v>676</v>
      </c>
      <c r="E10" s="2120" t="s">
        <v>677</v>
      </c>
      <c r="F10" s="2120" t="s">
        <v>677</v>
      </c>
      <c r="H10" s="440"/>
      <c r="I10" s="2088" t="s">
        <v>108</v>
      </c>
      <c r="J10" s="1950" t="s">
        <v>741</v>
      </c>
      <c r="K10" s="2082" t="s">
        <v>344</v>
      </c>
      <c r="L10" s="882"/>
      <c r="M10" s="361" t="s">
        <v>742</v>
      </c>
      <c r="W10" s="1695">
        <v>34</v>
      </c>
    </row>
    <row customHeight="1" ht="50.25">
      <c r="B11" s="2117" t="s">
        <v>743</v>
      </c>
      <c r="C11" s="2117" t="s">
        <v>744</v>
      </c>
      <c r="D11" s="2116" t="s">
        <v>676</v>
      </c>
      <c r="E11" s="2120" t="s">
        <v>677</v>
      </c>
      <c r="F11" s="2120" t="s">
        <v>677</v>
      </c>
      <c r="H11" s="440"/>
      <c r="I11" s="2088" t="s">
        <v>109</v>
      </c>
      <c r="J11" s="1950" t="s">
        <v>745</v>
      </c>
      <c r="K11" s="2082" t="s">
        <v>344</v>
      </c>
      <c r="L11" s="882"/>
      <c r="M11" s="361" t="s">
        <v>742</v>
      </c>
      <c r="W11" s="1695">
        <v>48</v>
      </c>
    </row>
    <row customHeight="1" ht="48.29999999999999">
      <c r="B12" s="2117" t="s">
        <v>746</v>
      </c>
      <c r="C12" s="2117" t="s">
        <v>747</v>
      </c>
      <c r="D12" s="2116" t="s">
        <v>676</v>
      </c>
      <c r="E12" s="2120" t="s">
        <v>677</v>
      </c>
      <c r="F12" s="2120" t="s">
        <v>677</v>
      </c>
      <c r="H12" s="1752"/>
      <c r="I12" s="2088" t="s">
        <v>89</v>
      </c>
      <c r="J12" s="2095" t="s">
        <v>748</v>
      </c>
      <c r="K12" s="2082" t="s">
        <v>344</v>
      </c>
      <c r="L12" s="882"/>
      <c r="M12" s="361" t="s">
        <v>749</v>
      </c>
      <c r="N12" s="1688"/>
      <c r="P12" s="1695"/>
      <c r="W12" s="1695">
        <v>46</v>
      </c>
    </row>
    <row customHeight="1" ht="14.699999999999998">
      <c r="E13" s="407"/>
      <c r="H13" s="440"/>
      <c r="I13" s="411"/>
      <c r="J13" s="715" t="s">
        <v>750</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17F34-D255-E07E-A328-0.C8730F6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601</v>
      </c>
      <c r="H2" s="605"/>
      <c r="I2" s="605"/>
      <c r="J2" s="606" t="s">
        <v>751</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752</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613</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614</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338</v>
      </c>
      <c r="F13" s="2434"/>
      <c r="G13" s="2434"/>
      <c r="H13" s="1615"/>
      <c r="I13" s="1615"/>
      <c r="J13" s="2191"/>
      <c r="AF13" s="1695">
        <v>11</v>
      </c>
    </row>
    <row customHeight="1" ht="24">
      <c r="E14" s="1703" t="s">
        <v>87</v>
      </c>
      <c r="F14" s="1698" t="s">
        <v>340</v>
      </c>
      <c r="G14" s="1698" t="s">
        <v>615</v>
      </c>
      <c r="H14" s="1698" t="s">
        <v>341</v>
      </c>
      <c r="I14" s="1698" t="s">
        <v>341</v>
      </c>
      <c r="J14" s="2191"/>
      <c r="AF14" s="1695">
        <v>23</v>
      </c>
    </row>
    <row customHeight="1" ht="19.95">
      <c r="D15" s="1702"/>
      <c r="E15" s="1694" t="s">
        <v>108</v>
      </c>
      <c r="F15" s="771" t="s">
        <v>753</v>
      </c>
      <c r="G15" s="1710" t="s">
        <v>601</v>
      </c>
      <c r="H15" s="621"/>
      <c r="I15" s="621"/>
      <c r="J15" s="353" t="s">
        <v>754</v>
      </c>
      <c r="K15" s="607" t="s">
        <v>679</v>
      </c>
      <c r="AF15" s="1695">
        <v>19</v>
      </c>
    </row>
    <row customHeight="1" ht="35.699999999999996">
      <c r="D16" s="1702"/>
      <c r="E16" s="1694" t="s">
        <v>109</v>
      </c>
      <c r="F16" s="771" t="s">
        <v>755</v>
      </c>
      <c r="G16" s="1710" t="s">
        <v>601</v>
      </c>
      <c r="H16" s="622">
        <f>SUM(H17,H20:H32)</f>
        <v>0</v>
      </c>
      <c r="I16" s="622">
        <f>SUM(I17,I20,I23,I26,I29:I32)</f>
        <v>0</v>
      </c>
      <c r="J16" s="353" t="s">
        <v>756</v>
      </c>
      <c r="K16" s="607" t="s">
        <v>679</v>
      </c>
      <c r="AF16" s="1695">
        <v>34</v>
      </c>
    </row>
    <row customHeight="1" ht="19.95">
      <c r="D17" s="1702"/>
      <c r="E17" s="1728" t="s">
        <v>757</v>
      </c>
      <c r="F17" s="1018" t="s">
        <v>758</v>
      </c>
      <c r="G17" s="1707" t="s">
        <v>601</v>
      </c>
      <c r="H17" s="621"/>
      <c r="I17" s="621"/>
      <c r="J17" s="353" t="s">
        <v>759</v>
      </c>
      <c r="K17" s="607"/>
      <c r="AF17" s="1695">
        <v>19</v>
      </c>
    </row>
    <row customHeight="1" ht="24">
      <c r="D18" s="1702"/>
      <c r="E18" s="1728" t="s">
        <v>760</v>
      </c>
      <c r="F18" s="1714" t="s">
        <v>761</v>
      </c>
      <c r="G18" s="1707" t="s">
        <v>601</v>
      </c>
      <c r="H18" s="621"/>
      <c r="I18" s="621"/>
      <c r="J18" s="353" t="s">
        <v>762</v>
      </c>
      <c r="K18" s="607"/>
      <c r="AF18" s="1695">
        <v>23</v>
      </c>
    </row>
    <row customHeight="1" ht="35.699999999999996">
      <c r="D19" s="1702"/>
      <c r="E19" s="1728" t="s">
        <v>763</v>
      </c>
      <c r="F19" s="1714" t="s">
        <v>764</v>
      </c>
      <c r="G19" s="1707" t="s">
        <v>601</v>
      </c>
      <c r="H19" s="621"/>
      <c r="I19" s="621"/>
      <c r="J19" s="353"/>
      <c r="K19" s="607"/>
      <c r="AF19" s="1695">
        <v>34</v>
      </c>
    </row>
    <row customHeight="1" ht="19.95">
      <c r="D20" s="1702"/>
      <c r="E20" s="1728" t="s">
        <v>345</v>
      </c>
      <c r="F20" s="1018" t="s">
        <v>765</v>
      </c>
      <c r="G20" s="1707" t="s">
        <v>601</v>
      </c>
      <c r="H20" s="621"/>
      <c r="I20" s="621"/>
      <c r="J20" s="353" t="s">
        <v>766</v>
      </c>
      <c r="K20" s="607"/>
      <c r="AF20" s="1695">
        <v>19</v>
      </c>
    </row>
    <row customHeight="1" ht="19.95">
      <c r="D21" s="1702"/>
      <c r="E21" s="1728" t="s">
        <v>767</v>
      </c>
      <c r="F21" s="1714" t="s">
        <v>768</v>
      </c>
      <c r="G21" s="1707" t="s">
        <v>601</v>
      </c>
      <c r="H21" s="621"/>
      <c r="I21" s="621"/>
      <c r="J21" s="353"/>
      <c r="K21" s="607"/>
      <c r="AF21" s="1695">
        <v>19</v>
      </c>
    </row>
    <row customHeight="1" ht="19.95">
      <c r="D22" s="1702"/>
      <c r="E22" s="1728" t="s">
        <v>769</v>
      </c>
      <c r="F22" s="1714" t="s">
        <v>770</v>
      </c>
      <c r="G22" s="1707" t="s">
        <v>601</v>
      </c>
      <c r="H22" s="621"/>
      <c r="I22" s="621"/>
      <c r="J22" s="353"/>
      <c r="K22" s="607"/>
      <c r="AF22" s="1695">
        <v>19</v>
      </c>
    </row>
    <row customHeight="1" ht="24">
      <c r="D23" s="1702"/>
      <c r="E23" s="1728" t="s">
        <v>348</v>
      </c>
      <c r="F23" s="1018" t="s">
        <v>771</v>
      </c>
      <c r="G23" s="1707" t="s">
        <v>601</v>
      </c>
      <c r="H23" s="621"/>
      <c r="I23" s="621"/>
      <c r="J23" s="353" t="s">
        <v>772</v>
      </c>
      <c r="K23" s="607"/>
      <c r="AF23" s="1695">
        <v>23</v>
      </c>
    </row>
    <row customHeight="1" ht="19.95">
      <c r="D24" s="1702"/>
      <c r="E24" s="1728" t="s">
        <v>773</v>
      </c>
      <c r="F24" s="1714" t="s">
        <v>774</v>
      </c>
      <c r="G24" s="1707" t="s">
        <v>601</v>
      </c>
      <c r="H24" s="621"/>
      <c r="I24" s="621"/>
      <c r="J24" s="353"/>
      <c r="K24" s="607"/>
      <c r="AF24" s="1695">
        <v>19</v>
      </c>
    </row>
    <row customHeight="1" ht="35.699999999999996">
      <c r="D25" s="1702"/>
      <c r="E25" s="1728" t="s">
        <v>775</v>
      </c>
      <c r="F25" s="1714" t="s">
        <v>776</v>
      </c>
      <c r="G25" s="1707" t="s">
        <v>601</v>
      </c>
      <c r="H25" s="621"/>
      <c r="I25" s="621"/>
      <c r="J25" s="353"/>
      <c r="K25" s="607"/>
      <c r="AF25" s="1695">
        <v>34</v>
      </c>
    </row>
    <row customHeight="1" ht="24">
      <c r="D26" s="1702"/>
      <c r="E26" s="1728" t="s">
        <v>777</v>
      </c>
      <c r="F26" s="1018" t="s">
        <v>778</v>
      </c>
      <c r="G26" s="1707" t="s">
        <v>601</v>
      </c>
      <c r="H26" s="621"/>
      <c r="I26" s="621"/>
      <c r="J26" s="353" t="s">
        <v>779</v>
      </c>
      <c r="K26" s="607"/>
      <c r="AF26" s="1695">
        <v>23</v>
      </c>
    </row>
    <row customHeight="1" ht="19.95">
      <c r="D27" s="1702"/>
      <c r="E27" s="1739" t="s">
        <v>780</v>
      </c>
      <c r="F27" s="1714" t="s">
        <v>781</v>
      </c>
      <c r="G27" s="1718" t="s">
        <v>601</v>
      </c>
      <c r="H27" s="1740"/>
      <c r="I27" s="1740"/>
      <c r="J27" s="353"/>
      <c r="K27" s="607"/>
      <c r="AF27" s="1695">
        <v>19</v>
      </c>
    </row>
    <row customHeight="1" ht="19.95">
      <c r="D28" s="1702"/>
      <c r="E28" s="1739" t="s">
        <v>782</v>
      </c>
      <c r="F28" s="1714" t="s">
        <v>783</v>
      </c>
      <c r="G28" s="1718" t="s">
        <v>601</v>
      </c>
      <c r="H28" s="1740"/>
      <c r="I28" s="1740"/>
      <c r="J28" s="353"/>
      <c r="K28" s="607"/>
      <c r="AF28" s="1695">
        <v>19</v>
      </c>
    </row>
    <row customHeight="1" ht="19.95">
      <c r="D29" s="1702"/>
      <c r="E29" s="1739" t="s">
        <v>784</v>
      </c>
      <c r="F29" s="1018" t="s">
        <v>785</v>
      </c>
      <c r="G29" s="1718" t="s">
        <v>601</v>
      </c>
      <c r="H29" s="1740"/>
      <c r="I29" s="1740"/>
      <c r="J29" s="353"/>
      <c r="K29" s="607"/>
      <c r="AF29" s="1695">
        <v>19</v>
      </c>
    </row>
    <row customHeight="1" ht="19.95">
      <c r="D30" s="1702"/>
      <c r="E30" s="1739" t="s">
        <v>786</v>
      </c>
      <c r="F30" s="1018" t="s">
        <v>787</v>
      </c>
      <c r="G30" s="1718" t="s">
        <v>601</v>
      </c>
      <c r="H30" s="1740"/>
      <c r="I30" s="1740"/>
      <c r="J30" s="353"/>
      <c r="K30" s="607"/>
      <c r="AF30" s="1695">
        <v>19</v>
      </c>
    </row>
    <row customHeight="1" ht="19.95">
      <c r="D31" s="1702"/>
      <c r="E31" s="1739" t="s">
        <v>788</v>
      </c>
      <c r="F31" s="1018" t="s">
        <v>789</v>
      </c>
      <c r="G31" s="1718" t="s">
        <v>601</v>
      </c>
      <c r="H31" s="1740"/>
      <c r="I31" s="1740"/>
      <c r="J31" s="353"/>
      <c r="K31" s="607"/>
      <c r="AF31" s="1695">
        <v>19</v>
      </c>
    </row>
    <row s="4467" customFormat="1" customHeight="1" ht="35.699999999999996">
      <c r="A32" s="1051"/>
      <c r="C32" s="1700"/>
      <c r="D32" s="1702"/>
      <c r="E32" s="1739" t="s">
        <v>790</v>
      </c>
      <c r="F32" s="1018" t="s">
        <v>791</v>
      </c>
      <c r="G32" s="1708" t="s">
        <v>601</v>
      </c>
      <c r="H32" s="643">
        <f>SUM(H33:H34)</f>
        <v>0</v>
      </c>
      <c r="I32" s="643">
        <f>SUM(I33:I34)</f>
        <v>0</v>
      </c>
      <c r="J32" s="353" t="s">
        <v>792</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626</v>
      </c>
      <c r="G34" s="636"/>
      <c r="H34" s="637"/>
      <c r="I34" s="637"/>
      <c r="J34" s="365" t="s">
        <v>793</v>
      </c>
      <c r="K34" s="607"/>
      <c r="L34" s="1700"/>
      <c r="M34" s="1700"/>
      <c r="R34" s="1700"/>
      <c r="U34" s="608"/>
      <c r="AA34" s="1696"/>
      <c r="AB34" s="1696"/>
      <c r="AC34" s="1696"/>
      <c r="AD34" s="1696"/>
      <c r="AE34" s="1696"/>
      <c r="AF34" s="1224">
        <v>19</v>
      </c>
    </row>
    <row customHeight="1" ht="60">
      <c r="D35" s="1702"/>
      <c r="E35" s="1739" t="s">
        <v>794</v>
      </c>
      <c r="F35" s="1018" t="s">
        <v>795</v>
      </c>
      <c r="G35" s="1718" t="s">
        <v>601</v>
      </c>
      <c r="H35" s="1740"/>
      <c r="I35" s="1740"/>
      <c r="J35" s="353" t="s">
        <v>796</v>
      </c>
      <c r="K35" s="607"/>
      <c r="AF35" s="1695">
        <v>57</v>
      </c>
    </row>
    <row s="4467" customFormat="1" customHeight="1" ht="24">
      <c r="A36" s="1053" t="s">
        <v>627</v>
      </c>
      <c r="C36" s="1700"/>
      <c r="D36" s="1702"/>
      <c r="E36" s="1728" t="s">
        <v>89</v>
      </c>
      <c r="F36" s="771" t="s">
        <v>797</v>
      </c>
      <c r="G36" s="1707" t="s">
        <v>601</v>
      </c>
      <c r="H36" s="621"/>
      <c r="I36" s="621"/>
      <c r="J36" s="353" t="s">
        <v>798</v>
      </c>
      <c r="K36" s="607"/>
      <c r="L36" s="1700"/>
      <c r="M36" s="1700"/>
      <c r="R36" s="1700"/>
      <c r="U36" s="608"/>
      <c r="AA36" s="1696"/>
      <c r="AB36" s="1696"/>
      <c r="AC36" s="1696"/>
      <c r="AD36" s="1696"/>
      <c r="AE36" s="1696"/>
      <c r="AF36" s="1224">
        <v>23</v>
      </c>
    </row>
    <row s="4467" customFormat="1" customHeight="1" ht="35.699999999999996">
      <c r="A37" s="1053"/>
      <c r="C37" s="1700"/>
      <c r="D37" s="1702"/>
      <c r="E37" s="1728" t="s">
        <v>362</v>
      </c>
      <c r="F37" s="1018" t="s">
        <v>799</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800</v>
      </c>
      <c r="G38" s="1707" t="s">
        <v>601</v>
      </c>
      <c r="H38" s="621"/>
      <c r="I38" s="621"/>
      <c r="J38" s="353" t="s">
        <v>801</v>
      </c>
      <c r="K38" s="607"/>
      <c r="L38" s="1700"/>
      <c r="M38" s="1700"/>
      <c r="R38" s="1700"/>
      <c r="U38" s="608"/>
      <c r="AA38" s="1696"/>
      <c r="AB38" s="1696"/>
      <c r="AC38" s="1696"/>
      <c r="AD38" s="1696"/>
      <c r="AE38" s="1696"/>
      <c r="AF38" s="1224">
        <v>19</v>
      </c>
    </row>
    <row s="4467" customFormat="1" customHeight="1" ht="24">
      <c r="A39" s="1051"/>
      <c r="C39" s="1700"/>
      <c r="D39" s="639"/>
      <c r="E39" s="1728" t="s">
        <v>802</v>
      </c>
      <c r="F39" s="1018" t="s">
        <v>803</v>
      </c>
      <c r="G39" s="1718" t="s">
        <v>601</v>
      </c>
      <c r="H39" s="621"/>
      <c r="I39" s="621"/>
      <c r="J39" s="353" t="s">
        <v>804</v>
      </c>
      <c r="K39" s="607"/>
      <c r="L39" s="1700"/>
      <c r="M39" s="1700"/>
      <c r="R39" s="1700"/>
      <c r="U39" s="608"/>
      <c r="AA39" s="1696"/>
      <c r="AB39" s="1696"/>
      <c r="AC39" s="1696"/>
      <c r="AD39" s="1696"/>
      <c r="AE39" s="1696"/>
      <c r="AF39" s="1224">
        <v>23</v>
      </c>
    </row>
    <row s="4467" customFormat="1" customHeight="1" ht="24">
      <c r="A40" s="1051"/>
      <c r="C40" s="1700"/>
      <c r="D40" s="1702"/>
      <c r="E40" s="1728" t="s">
        <v>805</v>
      </c>
      <c r="F40" s="1714" t="s">
        <v>806</v>
      </c>
      <c r="G40" s="1707" t="s">
        <v>601</v>
      </c>
      <c r="H40" s="621"/>
      <c r="I40" s="621"/>
      <c r="J40" s="353" t="s">
        <v>807</v>
      </c>
      <c r="K40" s="607"/>
      <c r="L40" s="1700"/>
      <c r="M40" s="1700"/>
      <c r="R40" s="1700"/>
      <c r="U40" s="608"/>
      <c r="AA40" s="1696"/>
      <c r="AB40" s="1696"/>
      <c r="AC40" s="1696"/>
      <c r="AD40" s="1696"/>
      <c r="AE40" s="1696"/>
      <c r="AF40" s="1224">
        <v>23</v>
      </c>
    </row>
    <row s="4467" customFormat="1" customHeight="1" ht="24">
      <c r="A41" s="1051"/>
      <c r="C41" s="1700"/>
      <c r="D41" s="1702"/>
      <c r="E41" s="1728" t="s">
        <v>808</v>
      </c>
      <c r="F41" s="1714" t="s">
        <v>809</v>
      </c>
      <c r="G41" s="1707" t="s">
        <v>601</v>
      </c>
      <c r="H41" s="621"/>
      <c r="I41" s="621"/>
      <c r="J41" s="353" t="s">
        <v>810</v>
      </c>
      <c r="K41" s="607"/>
      <c r="L41" s="1700"/>
      <c r="M41" s="1700"/>
      <c r="R41" s="1700"/>
      <c r="U41" s="608"/>
      <c r="AA41" s="1696"/>
      <c r="AB41" s="1696"/>
      <c r="AC41" s="1696"/>
      <c r="AD41" s="1696"/>
      <c r="AE41" s="1696"/>
      <c r="AF41" s="1224">
        <v>23</v>
      </c>
    </row>
    <row s="4467" customFormat="1" customHeight="1" ht="24">
      <c r="A42" s="1051"/>
      <c r="C42" s="1700"/>
      <c r="D42" s="1702"/>
      <c r="E42" s="1728" t="s">
        <v>811</v>
      </c>
      <c r="F42" s="1714" t="s">
        <v>812</v>
      </c>
      <c r="G42" s="1707" t="s">
        <v>601</v>
      </c>
      <c r="H42" s="621"/>
      <c r="I42" s="621"/>
      <c r="J42" s="353" t="s">
        <v>813</v>
      </c>
      <c r="K42" s="607"/>
      <c r="L42" s="1700"/>
      <c r="M42" s="1700"/>
      <c r="R42" s="1700"/>
      <c r="U42" s="608"/>
      <c r="AA42" s="1696"/>
      <c r="AB42" s="1696"/>
      <c r="AC42" s="1696"/>
      <c r="AD42" s="1696"/>
      <c r="AE42" s="1696"/>
      <c r="AF42" s="1224">
        <v>23</v>
      </c>
    </row>
    <row s="4467" customFormat="1" customHeight="1" ht="35.699999999999996">
      <c r="A43" s="1051"/>
      <c r="C43" s="1700" t="s">
        <v>637</v>
      </c>
      <c r="D43" s="1702"/>
      <c r="E43" s="1728" t="s">
        <v>110</v>
      </c>
      <c r="F43" s="771" t="s">
        <v>678</v>
      </c>
      <c r="G43" s="1710" t="s">
        <v>814</v>
      </c>
      <c r="H43" s="465"/>
      <c r="I43" s="465"/>
      <c r="J43" s="353" t="s">
        <v>815</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816</v>
      </c>
      <c r="G44" s="1707" t="s">
        <v>817</v>
      </c>
      <c r="H44" s="609"/>
      <c r="I44" s="609"/>
      <c r="J44" s="353" t="s">
        <v>818</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819</v>
      </c>
      <c r="G45" s="1718" t="s">
        <v>820</v>
      </c>
      <c r="H45" s="609"/>
      <c r="I45" s="609"/>
      <c r="J45" s="353" t="s">
        <v>821</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822</v>
      </c>
      <c r="G46" s="1707" t="s">
        <v>639</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ADF27-3CF3-20D8-42C6-0.699797F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601</v>
      </c>
      <c r="H2" s="605"/>
      <c r="I2" s="605"/>
      <c r="J2" s="606" t="s">
        <v>604</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823</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613</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614</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338</v>
      </c>
      <c r="F13" s="2434"/>
      <c r="G13" s="2434"/>
      <c r="H13" s="1720"/>
      <c r="I13" s="1720"/>
      <c r="J13" s="2191"/>
      <c r="AF13" s="1695">
        <v>11</v>
      </c>
    </row>
    <row customHeight="1" ht="24">
      <c r="E14" s="1721" t="s">
        <v>87</v>
      </c>
      <c r="F14" s="1724" t="s">
        <v>340</v>
      </c>
      <c r="G14" s="1724" t="s">
        <v>615</v>
      </c>
      <c r="H14" s="1724" t="s">
        <v>341</v>
      </c>
      <c r="I14" s="1724" t="s">
        <v>341</v>
      </c>
      <c r="J14" s="2191"/>
      <c r="AF14" s="1695">
        <v>23</v>
      </c>
    </row>
    <row customHeight="1" ht="19.95">
      <c r="D15" s="1702"/>
      <c r="E15" s="1694" t="s">
        <v>108</v>
      </c>
      <c r="F15" s="771" t="s">
        <v>824</v>
      </c>
      <c r="G15" s="1721" t="s">
        <v>601</v>
      </c>
      <c r="H15" s="621"/>
      <c r="I15" s="621"/>
      <c r="J15" s="353" t="s">
        <v>825</v>
      </c>
      <c r="K15" s="607" t="s">
        <v>679</v>
      </c>
      <c r="AF15" s="1695">
        <v>19</v>
      </c>
    </row>
    <row customHeight="1" ht="24">
      <c r="D16" s="1702"/>
      <c r="E16" s="1694" t="s">
        <v>109</v>
      </c>
      <c r="F16" s="1729" t="s">
        <v>826</v>
      </c>
      <c r="G16" s="1721" t="s">
        <v>601</v>
      </c>
      <c r="H16" s="622">
        <f>SUM(H17,H20:H27)</f>
        <v>0</v>
      </c>
      <c r="I16" s="622">
        <f>SUM(I17,I20:I27)</f>
        <v>0</v>
      </c>
      <c r="J16" s="353" t="s">
        <v>827</v>
      </c>
      <c r="K16" s="607" t="s">
        <v>679</v>
      </c>
      <c r="AF16" s="1695">
        <v>23</v>
      </c>
    </row>
    <row customHeight="1" ht="35.699999999999996">
      <c r="D17" s="1702"/>
      <c r="E17" s="1728" t="s">
        <v>757</v>
      </c>
      <c r="F17" s="1731" t="s">
        <v>828</v>
      </c>
      <c r="G17" s="1718" t="s">
        <v>601</v>
      </c>
      <c r="H17" s="621"/>
      <c r="I17" s="621"/>
      <c r="J17" s="353" t="s">
        <v>829</v>
      </c>
      <c r="K17" s="607"/>
      <c r="AF17" s="1695">
        <v>34</v>
      </c>
    </row>
    <row customHeight="1" ht="19.95">
      <c r="D18" s="1702"/>
      <c r="E18" s="1728" t="s">
        <v>760</v>
      </c>
      <c r="F18" s="1732" t="s">
        <v>830</v>
      </c>
      <c r="G18" s="1718" t="s">
        <v>601</v>
      </c>
      <c r="H18" s="621"/>
      <c r="I18" s="621"/>
      <c r="J18" s="353"/>
      <c r="K18" s="607"/>
      <c r="AF18" s="1695">
        <v>19</v>
      </c>
    </row>
    <row customHeight="1" ht="24">
      <c r="D19" s="1702"/>
      <c r="E19" s="1728" t="s">
        <v>763</v>
      </c>
      <c r="F19" s="1732" t="s">
        <v>831</v>
      </c>
      <c r="G19" s="1718" t="s">
        <v>601</v>
      </c>
      <c r="H19" s="621"/>
      <c r="I19" s="621"/>
      <c r="J19" s="353"/>
      <c r="K19" s="607"/>
      <c r="AF19" s="1695">
        <v>23</v>
      </c>
    </row>
    <row customHeight="1" ht="35.699999999999996">
      <c r="D20" s="1702"/>
      <c r="E20" s="1728" t="s">
        <v>345</v>
      </c>
      <c r="F20" s="1731" t="s">
        <v>832</v>
      </c>
      <c r="G20" s="1718" t="s">
        <v>601</v>
      </c>
      <c r="H20" s="621"/>
      <c r="I20" s="621"/>
      <c r="J20" s="353"/>
      <c r="K20" s="607"/>
      <c r="AF20" s="1695">
        <v>34</v>
      </c>
    </row>
    <row customHeight="1" ht="48.29999999999999">
      <c r="D21" s="1702"/>
      <c r="E21" s="1728" t="s">
        <v>348</v>
      </c>
      <c r="F21" s="1731" t="s">
        <v>833</v>
      </c>
      <c r="G21" s="1718" t="s">
        <v>601</v>
      </c>
      <c r="H21" s="621"/>
      <c r="I21" s="621"/>
      <c r="J21" s="353"/>
      <c r="K21" s="607"/>
      <c r="AF21" s="1695">
        <v>46</v>
      </c>
    </row>
    <row customHeight="1" ht="60">
      <c r="D22" s="1702"/>
      <c r="E22" s="1728" t="s">
        <v>777</v>
      </c>
      <c r="F22" s="1731" t="s">
        <v>834</v>
      </c>
      <c r="G22" s="1718" t="s">
        <v>601</v>
      </c>
      <c r="H22" s="621"/>
      <c r="I22" s="621"/>
      <c r="J22" s="353"/>
      <c r="K22" s="607"/>
      <c r="AF22" s="1695">
        <v>57</v>
      </c>
    </row>
    <row customHeight="1" ht="35.699999999999996">
      <c r="D23" s="1702"/>
      <c r="E23" s="1728" t="s">
        <v>784</v>
      </c>
      <c r="F23" s="1731" t="s">
        <v>835</v>
      </c>
      <c r="G23" s="1718" t="s">
        <v>601</v>
      </c>
      <c r="H23" s="621"/>
      <c r="I23" s="621"/>
      <c r="J23" s="353"/>
      <c r="K23" s="607"/>
      <c r="AF23" s="1695">
        <v>34</v>
      </c>
    </row>
    <row customHeight="1" ht="35.699999999999996">
      <c r="D24" s="1702"/>
      <c r="E24" s="1728" t="s">
        <v>786</v>
      </c>
      <c r="F24" s="1731" t="s">
        <v>836</v>
      </c>
      <c r="G24" s="1718" t="s">
        <v>601</v>
      </c>
      <c r="H24" s="621"/>
      <c r="I24" s="621"/>
      <c r="J24" s="353"/>
      <c r="K24" s="607"/>
      <c r="AF24" s="1695">
        <v>34</v>
      </c>
    </row>
    <row customHeight="1" ht="24">
      <c r="D25" s="1702"/>
      <c r="E25" s="1728" t="s">
        <v>788</v>
      </c>
      <c r="F25" s="1731" t="s">
        <v>837</v>
      </c>
      <c r="G25" s="1718" t="s">
        <v>601</v>
      </c>
      <c r="H25" s="621"/>
      <c r="I25" s="621"/>
      <c r="J25" s="353"/>
      <c r="K25" s="607"/>
      <c r="AF25" s="1695">
        <v>23</v>
      </c>
    </row>
    <row customHeight="1" ht="76.5">
      <c r="D26" s="1702"/>
      <c r="E26" s="1728" t="s">
        <v>790</v>
      </c>
      <c r="F26" s="1731" t="s">
        <v>838</v>
      </c>
      <c r="G26" s="1718" t="s">
        <v>601</v>
      </c>
      <c r="H26" s="621"/>
      <c r="I26" s="621"/>
      <c r="J26" s="353"/>
      <c r="K26" s="607"/>
      <c r="AF26" s="1695">
        <v>73</v>
      </c>
    </row>
    <row s="4467" customFormat="1" customHeight="1" ht="35.699999999999996">
      <c r="A27" s="1051"/>
      <c r="C27" s="1700"/>
      <c r="D27" s="1702"/>
      <c r="E27" s="1693" t="s">
        <v>794</v>
      </c>
      <c r="F27" s="1692" t="s">
        <v>839</v>
      </c>
      <c r="G27" s="1719" t="s">
        <v>601</v>
      </c>
      <c r="H27" s="643">
        <f>SUM(H28:H29)</f>
        <v>0</v>
      </c>
      <c r="I27" s="643">
        <f>SUM(I28:I29)</f>
        <v>0</v>
      </c>
      <c r="J27" s="353" t="s">
        <v>792</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626</v>
      </c>
      <c r="G29" s="636"/>
      <c r="H29" s="637"/>
      <c r="I29" s="637"/>
      <c r="J29" s="365" t="s">
        <v>793</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840</v>
      </c>
      <c r="G30" s="1718" t="s">
        <v>601</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841</v>
      </c>
      <c r="G31" s="1718" t="s">
        <v>601</v>
      </c>
      <c r="H31" s="621"/>
      <c r="I31" s="621"/>
      <c r="J31" s="353" t="s">
        <v>842</v>
      </c>
      <c r="K31" s="607"/>
      <c r="L31" s="1700"/>
      <c r="M31" s="1700"/>
      <c r="R31" s="1700"/>
      <c r="U31" s="608"/>
      <c r="AA31" s="1696"/>
      <c r="AB31" s="1696"/>
      <c r="AC31" s="1696"/>
      <c r="AD31" s="1696"/>
      <c r="AE31" s="1696"/>
      <c r="AF31" s="1224">
        <v>34</v>
      </c>
    </row>
    <row s="4467" customFormat="1" customHeight="1" ht="24">
      <c r="A32" s="1051"/>
      <c r="C32" s="1700"/>
      <c r="D32" s="1702"/>
      <c r="E32" s="1728" t="s">
        <v>802</v>
      </c>
      <c r="F32" s="754" t="s">
        <v>806</v>
      </c>
      <c r="G32" s="1718" t="s">
        <v>601</v>
      </c>
      <c r="H32" s="621"/>
      <c r="I32" s="621"/>
      <c r="J32" s="353" t="s">
        <v>843</v>
      </c>
      <c r="K32" s="607"/>
      <c r="L32" s="1700"/>
      <c r="M32" s="1700"/>
      <c r="R32" s="1700"/>
      <c r="U32" s="608"/>
      <c r="AA32" s="1696"/>
      <c r="AB32" s="1696"/>
      <c r="AC32" s="1696"/>
      <c r="AD32" s="1696"/>
      <c r="AE32" s="1696"/>
      <c r="AF32" s="1224">
        <v>23</v>
      </c>
    </row>
    <row s="4467" customFormat="1" customHeight="1" ht="24">
      <c r="A33" s="1051"/>
      <c r="C33" s="1700"/>
      <c r="D33" s="1702"/>
      <c r="E33" s="1728" t="s">
        <v>844</v>
      </c>
      <c r="F33" s="754" t="s">
        <v>845</v>
      </c>
      <c r="G33" s="1718" t="s">
        <v>601</v>
      </c>
      <c r="H33" s="621"/>
      <c r="I33" s="621"/>
      <c r="J33" s="353" t="s">
        <v>846</v>
      </c>
      <c r="K33" s="607"/>
      <c r="L33" s="1700"/>
      <c r="M33" s="1700"/>
      <c r="R33" s="1700"/>
      <c r="U33" s="608"/>
      <c r="AA33" s="1696"/>
      <c r="AB33" s="1696"/>
      <c r="AC33" s="1696"/>
      <c r="AD33" s="1696"/>
      <c r="AE33" s="1696"/>
      <c r="AF33" s="1224">
        <v>23</v>
      </c>
    </row>
    <row s="4467" customFormat="1" customHeight="1" ht="24">
      <c r="A34" s="1051"/>
      <c r="C34" s="1700"/>
      <c r="D34" s="1702"/>
      <c r="E34" s="1728" t="s">
        <v>847</v>
      </c>
      <c r="F34" s="754" t="s">
        <v>812</v>
      </c>
      <c r="G34" s="1718" t="s">
        <v>601</v>
      </c>
      <c r="H34" s="621"/>
      <c r="I34" s="621"/>
      <c r="J34" s="353" t="s">
        <v>848</v>
      </c>
      <c r="K34" s="607"/>
      <c r="L34" s="1700"/>
      <c r="M34" s="1700"/>
      <c r="R34" s="1700"/>
      <c r="U34" s="608"/>
      <c r="AA34" s="1696"/>
      <c r="AB34" s="1696"/>
      <c r="AC34" s="1696"/>
      <c r="AD34" s="1696"/>
      <c r="AE34" s="1696"/>
      <c r="AF34" s="1224">
        <v>23</v>
      </c>
    </row>
    <row s="4467" customFormat="1" customHeight="1" ht="35.699999999999996">
      <c r="A35" s="1051"/>
      <c r="C35" s="1700" t="s">
        <v>637</v>
      </c>
      <c r="D35" s="1702"/>
      <c r="E35" s="1728" t="s">
        <v>110</v>
      </c>
      <c r="F35" s="1725" t="s">
        <v>678</v>
      </c>
      <c r="G35" s="1721" t="s">
        <v>344</v>
      </c>
      <c r="H35" s="465"/>
      <c r="I35" s="465"/>
      <c r="J35" s="353" t="s">
        <v>849</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850</v>
      </c>
      <c r="G36" s="1718" t="s">
        <v>817</v>
      </c>
      <c r="H36" s="609"/>
      <c r="I36" s="609"/>
      <c r="J36" s="353" t="s">
        <v>818</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851</v>
      </c>
      <c r="G37" s="1718" t="s">
        <v>820</v>
      </c>
      <c r="H37" s="609"/>
      <c r="I37" s="609"/>
      <c r="J37" s="353" t="s">
        <v>821</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852</v>
      </c>
      <c r="F39" s="2349" t="s">
        <v>853</v>
      </c>
      <c r="G39" s="2349"/>
      <c r="H39" s="433"/>
      <c r="I39" s="433"/>
      <c r="J39" s="433"/>
      <c r="AF39" s="1695">
        <v>26</v>
      </c>
    </row>
    <row s="3618" customFormat="1" customHeight="1" ht="39.75">
      <c r="A40" s="1051"/>
      <c r="B40" s="1700"/>
      <c r="C40" s="1700"/>
      <c r="D40" s="415"/>
      <c r="F40" s="2349" t="s">
        <v>854</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77FE4-0309-8D82-98FA-0.96EDBC4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613</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614</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338</v>
      </c>
      <c r="E10" s="2166"/>
      <c r="F10" s="2166"/>
      <c r="G10" s="2166"/>
      <c r="H10" s="2166"/>
      <c r="I10" s="2166"/>
      <c r="J10" s="2167"/>
      <c r="K10" s="2263"/>
      <c r="L10" s="573"/>
      <c r="X10" s="822">
        <v>11</v>
      </c>
    </row>
    <row s="4518" customFormat="1" customHeight="1" ht="24">
      <c r="A11" s="2449"/>
      <c r="B11" s="2449"/>
      <c r="C11" s="721"/>
      <c r="D11" s="767" t="s">
        <v>87</v>
      </c>
      <c r="E11" s="769" t="s">
        <v>855</v>
      </c>
      <c r="F11" s="769" t="s">
        <v>615</v>
      </c>
      <c r="G11" s="529" t="s">
        <v>341</v>
      </c>
      <c r="H11" s="529" t="s">
        <v>428</v>
      </c>
      <c r="I11" s="871" t="s">
        <v>341</v>
      </c>
      <c r="J11" s="872" t="s">
        <v>428</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856</v>
      </c>
      <c r="D13" s="1017" t="s">
        <v>108</v>
      </c>
      <c r="E13" s="343" t="s">
        <v>857</v>
      </c>
      <c r="F13" s="724" t="s">
        <v>858</v>
      </c>
      <c r="G13" s="621"/>
      <c r="H13" s="725"/>
      <c r="I13" s="621"/>
      <c r="J13" s="725"/>
      <c r="K13" s="353" t="s">
        <v>859</v>
      </c>
      <c r="L13" s="784"/>
      <c r="X13" s="569">
        <v>0</v>
      </c>
    </row>
    <row customHeight="1" ht="22.5" hidden="1">
      <c r="A14" s="2456"/>
      <c r="D14" s="603" t="s">
        <v>109</v>
      </c>
      <c r="E14" s="343" t="s">
        <v>860</v>
      </c>
      <c r="F14" s="724" t="s">
        <v>861</v>
      </c>
      <c r="G14" s="621"/>
      <c r="H14" s="726"/>
      <c r="I14" s="621"/>
      <c r="J14" s="726"/>
      <c r="K14" s="353" t="s">
        <v>862</v>
      </c>
      <c r="L14" s="784"/>
      <c r="X14" s="569">
        <v>0</v>
      </c>
    </row>
    <row s="4518" customFormat="1" customHeight="1" ht="78.75" hidden="1">
      <c r="A15" s="2456"/>
      <c r="B15" s="575"/>
      <c r="D15" s="1017" t="s">
        <v>89</v>
      </c>
      <c r="E15" s="771" t="s">
        <v>863</v>
      </c>
      <c r="F15" s="1014" t="s">
        <v>344</v>
      </c>
      <c r="G15" s="1014" t="s">
        <v>344</v>
      </c>
      <c r="H15" s="170"/>
      <c r="I15" s="1014" t="s">
        <v>344</v>
      </c>
      <c r="J15" s="170"/>
      <c r="K15" s="353" t="s">
        <v>864</v>
      </c>
      <c r="L15" s="784"/>
      <c r="X15" s="822">
        <v>0</v>
      </c>
    </row>
    <row s="4518" customFormat="1" customHeight="1" ht="22.5" hidden="1">
      <c r="A16" s="2456"/>
      <c r="B16" s="575"/>
      <c r="D16" s="1017" t="s">
        <v>362</v>
      </c>
      <c r="E16" s="1018" t="s">
        <v>865</v>
      </c>
      <c r="F16" s="1014" t="s">
        <v>866</v>
      </c>
      <c r="G16" s="881"/>
      <c r="H16" s="170"/>
      <c r="I16" s="881"/>
      <c r="J16" s="170"/>
      <c r="K16" s="353"/>
      <c r="L16" s="784"/>
      <c r="X16" s="822">
        <v>0</v>
      </c>
    </row>
    <row s="4518" customFormat="1" customHeight="1" ht="22.5" hidden="1">
      <c r="A17" s="2456"/>
      <c r="B17" s="575"/>
      <c r="D17" s="1017" t="s">
        <v>370</v>
      </c>
      <c r="E17" s="1018" t="s">
        <v>867</v>
      </c>
      <c r="F17" s="1014" t="s">
        <v>868</v>
      </c>
      <c r="G17" s="881"/>
      <c r="H17" s="170"/>
      <c r="I17" s="881"/>
      <c r="J17" s="170"/>
      <c r="K17" s="353"/>
      <c r="L17" s="784"/>
      <c r="X17" s="822">
        <v>0</v>
      </c>
    </row>
    <row s="4518" customFormat="1" customHeight="1" ht="33.75" hidden="1">
      <c r="A18" s="2456"/>
      <c r="B18" s="575"/>
      <c r="D18" s="1017" t="s">
        <v>372</v>
      </c>
      <c r="E18" s="1018" t="s">
        <v>869</v>
      </c>
      <c r="F18" s="1014" t="s">
        <v>620</v>
      </c>
      <c r="G18" s="744"/>
      <c r="H18" s="170"/>
      <c r="I18" s="744"/>
      <c r="J18" s="170"/>
      <c r="K18" s="353"/>
      <c r="L18" s="784"/>
      <c r="X18" s="822">
        <v>0</v>
      </c>
    </row>
    <row customHeight="1" ht="101.25" hidden="1">
      <c r="A19" s="2456"/>
      <c r="D19" s="1017" t="s">
        <v>90</v>
      </c>
      <c r="E19" s="343" t="s">
        <v>870</v>
      </c>
      <c r="F19" s="724" t="s">
        <v>595</v>
      </c>
      <c r="G19" s="727"/>
      <c r="H19" s="726"/>
      <c r="I19" s="1019"/>
      <c r="J19" s="726"/>
      <c r="K19" s="353" t="s">
        <v>871</v>
      </c>
      <c r="L19" s="784"/>
      <c r="X19" s="569">
        <v>0</v>
      </c>
    </row>
    <row s="4518" customFormat="1" customHeight="1" ht="18.75" hidden="1">
      <c r="A20" s="2456"/>
      <c r="C20" s="1020"/>
      <c r="D20" s="1017" t="s">
        <v>802</v>
      </c>
      <c r="E20" s="1018" t="s">
        <v>872</v>
      </c>
      <c r="F20" s="1014" t="s">
        <v>344</v>
      </c>
      <c r="G20" s="1014" t="s">
        <v>344</v>
      </c>
      <c r="H20" s="1013" t="s">
        <v>344</v>
      </c>
      <c r="I20" s="1014" t="s">
        <v>344</v>
      </c>
      <c r="J20" s="1013" t="s">
        <v>344</v>
      </c>
      <c r="K20" s="1012"/>
      <c r="L20" s="784"/>
      <c r="W20" s="739"/>
      <c r="X20" s="822">
        <v>0</v>
      </c>
    </row>
    <row s="4518" customFormat="1" customHeight="1" ht="33.75" hidden="1">
      <c r="A21" s="2456"/>
      <c r="C21" s="1020"/>
      <c r="D21" s="1017" t="s">
        <v>805</v>
      </c>
      <c r="E21" s="640" t="s">
        <v>873</v>
      </c>
      <c r="F21" s="1014" t="s">
        <v>874</v>
      </c>
      <c r="G21" s="744"/>
      <c r="H21" s="170"/>
      <c r="I21" s="744"/>
      <c r="J21" s="170"/>
      <c r="K21" s="1012"/>
      <c r="L21" s="784"/>
      <c r="W21" s="739"/>
      <c r="X21" s="822">
        <v>0</v>
      </c>
    </row>
    <row s="4518" customFormat="1" customHeight="1" ht="33.75" hidden="1">
      <c r="A22" s="2456"/>
      <c r="C22" s="1020"/>
      <c r="D22" s="1017" t="s">
        <v>808</v>
      </c>
      <c r="E22" s="640" t="s">
        <v>875</v>
      </c>
      <c r="F22" s="1014" t="s">
        <v>876</v>
      </c>
      <c r="G22" s="744"/>
      <c r="H22" s="170"/>
      <c r="I22" s="744"/>
      <c r="J22" s="170"/>
      <c r="K22" s="1012"/>
      <c r="L22" s="784"/>
      <c r="W22" s="739"/>
      <c r="X22" s="822">
        <v>0</v>
      </c>
    </row>
    <row s="4518" customFormat="1" customHeight="1" ht="22.5" hidden="1">
      <c r="A23" s="2456"/>
      <c r="C23" s="1020"/>
      <c r="D23" s="1017" t="s">
        <v>844</v>
      </c>
      <c r="E23" s="1018" t="s">
        <v>877</v>
      </c>
      <c r="F23" s="1014" t="s">
        <v>344</v>
      </c>
      <c r="G23" s="1014" t="s">
        <v>344</v>
      </c>
      <c r="H23" s="1013" t="s">
        <v>344</v>
      </c>
      <c r="I23" s="1014" t="s">
        <v>344</v>
      </c>
      <c r="J23" s="1013" t="s">
        <v>344</v>
      </c>
      <c r="K23" s="1012"/>
      <c r="L23" s="784"/>
      <c r="W23" s="739"/>
      <c r="X23" s="822">
        <v>0</v>
      </c>
    </row>
    <row s="4518" customFormat="1" customHeight="1" ht="22.5" hidden="1">
      <c r="A24" s="2456"/>
      <c r="C24" s="1020"/>
      <c r="D24" s="1017" t="s">
        <v>878</v>
      </c>
      <c r="E24" s="640" t="s">
        <v>879</v>
      </c>
      <c r="F24" s="1014" t="s">
        <v>880</v>
      </c>
      <c r="G24" s="744"/>
      <c r="H24" s="750"/>
      <c r="I24" s="744"/>
      <c r="J24" s="750"/>
      <c r="K24" s="1012"/>
      <c r="L24" s="784"/>
      <c r="W24" s="739"/>
      <c r="X24" s="822">
        <v>0</v>
      </c>
    </row>
    <row s="4518" customFormat="1" customHeight="1" ht="22.5" hidden="1">
      <c r="A25" s="2456"/>
      <c r="C25" s="1020"/>
      <c r="D25" s="1017" t="s">
        <v>881</v>
      </c>
      <c r="E25" s="640" t="s">
        <v>882</v>
      </c>
      <c r="F25" s="1014" t="s">
        <v>344</v>
      </c>
      <c r="G25" s="1014" t="s">
        <v>344</v>
      </c>
      <c r="H25" s="1013" t="s">
        <v>344</v>
      </c>
      <c r="I25" s="1014" t="s">
        <v>344</v>
      </c>
      <c r="J25" s="1013" t="s">
        <v>344</v>
      </c>
      <c r="K25" s="1012"/>
      <c r="L25" s="784"/>
      <c r="W25" s="739"/>
      <c r="X25" s="822">
        <v>0</v>
      </c>
    </row>
    <row s="4518" customFormat="1" customHeight="1" ht="18.75" hidden="1">
      <c r="A26" s="2456"/>
      <c r="C26" s="1020"/>
      <c r="D26" s="1017" t="s">
        <v>883</v>
      </c>
      <c r="E26" s="617" t="s">
        <v>884</v>
      </c>
      <c r="F26" s="1014" t="s">
        <v>885</v>
      </c>
      <c r="G26" s="744"/>
      <c r="H26" s="750"/>
      <c r="I26" s="744"/>
      <c r="J26" s="750"/>
      <c r="K26" s="1012"/>
      <c r="L26" s="784"/>
      <c r="W26" s="739"/>
      <c r="X26" s="822">
        <v>0</v>
      </c>
    </row>
    <row s="4518" customFormat="1" customHeight="1" ht="18.75" hidden="1">
      <c r="A27" s="2456"/>
      <c r="C27" s="1020"/>
      <c r="D27" s="1017" t="s">
        <v>886</v>
      </c>
      <c r="E27" s="617" t="s">
        <v>887</v>
      </c>
      <c r="F27" s="1014" t="s">
        <v>888</v>
      </c>
      <c r="G27" s="744"/>
      <c r="H27" s="750"/>
      <c r="I27" s="744"/>
      <c r="J27" s="750"/>
      <c r="K27" s="1012"/>
      <c r="L27" s="784"/>
      <c r="W27" s="739"/>
      <c r="X27" s="822">
        <v>0</v>
      </c>
    </row>
    <row s="4518" customFormat="1" customHeight="1" ht="18.75" hidden="1">
      <c r="A28" s="2456"/>
      <c r="C28" s="1020"/>
      <c r="D28" s="1017" t="s">
        <v>889</v>
      </c>
      <c r="E28" s="640" t="s">
        <v>890</v>
      </c>
      <c r="F28" s="1014" t="s">
        <v>344</v>
      </c>
      <c r="G28" s="1014" t="s">
        <v>344</v>
      </c>
      <c r="H28" s="1013" t="s">
        <v>344</v>
      </c>
      <c r="I28" s="1014" t="s">
        <v>344</v>
      </c>
      <c r="J28" s="1013" t="s">
        <v>344</v>
      </c>
      <c r="K28" s="1012"/>
      <c r="L28" s="784"/>
      <c r="W28" s="739"/>
      <c r="X28" s="822">
        <v>0</v>
      </c>
    </row>
    <row s="4518" customFormat="1" customHeight="1" ht="18.75" hidden="1">
      <c r="A29" s="2456"/>
      <c r="C29" s="1020"/>
      <c r="D29" s="1017" t="s">
        <v>891</v>
      </c>
      <c r="E29" s="617" t="s">
        <v>884</v>
      </c>
      <c r="F29" s="1014" t="s">
        <v>892</v>
      </c>
      <c r="G29" s="744"/>
      <c r="H29" s="750"/>
      <c r="I29" s="744"/>
      <c r="J29" s="750"/>
      <c r="K29" s="1012"/>
      <c r="L29" s="784"/>
      <c r="W29" s="739"/>
      <c r="X29" s="822">
        <v>0</v>
      </c>
    </row>
    <row s="4518" customFormat="1" customHeight="1" ht="18.75" hidden="1">
      <c r="A30" s="2456"/>
      <c r="C30" s="1020"/>
      <c r="D30" s="1017" t="s">
        <v>893</v>
      </c>
      <c r="E30" s="617" t="s">
        <v>894</v>
      </c>
      <c r="F30" s="1014" t="s">
        <v>895</v>
      </c>
      <c r="G30" s="744"/>
      <c r="H30" s="750"/>
      <c r="I30" s="744"/>
      <c r="J30" s="750"/>
      <c r="K30" s="1012"/>
      <c r="L30" s="784"/>
      <c r="W30" s="739"/>
      <c r="X30" s="822">
        <v>0</v>
      </c>
    </row>
    <row customHeight="1" ht="126.75" hidden="1">
      <c r="A31" s="2456"/>
      <c r="D31" s="1017" t="s">
        <v>110</v>
      </c>
      <c r="E31" s="343" t="s">
        <v>896</v>
      </c>
      <c r="F31" s="724" t="s">
        <v>607</v>
      </c>
      <c r="G31" s="621"/>
      <c r="H31" s="726"/>
      <c r="I31" s="621"/>
      <c r="J31" s="726"/>
      <c r="K31" s="353" t="s">
        <v>897</v>
      </c>
      <c r="L31" s="784"/>
      <c r="X31" s="569">
        <v>0</v>
      </c>
    </row>
    <row customHeight="1" ht="56.25" hidden="1">
      <c r="A32" s="2456"/>
      <c r="D32" s="1017" t="s">
        <v>91</v>
      </c>
      <c r="E32" s="343" t="s">
        <v>898</v>
      </c>
      <c r="F32" s="603" t="s">
        <v>868</v>
      </c>
      <c r="G32" s="621"/>
      <c r="H32" s="726"/>
      <c r="I32" s="621"/>
      <c r="J32" s="726"/>
      <c r="K32" s="353" t="s">
        <v>899</v>
      </c>
      <c r="L32" s="784"/>
      <c r="X32" s="569">
        <v>0</v>
      </c>
    </row>
    <row customHeight="1" ht="11.25" hidden="1">
      <c r="A33" s="2456"/>
      <c r="E33" s="728"/>
      <c r="F33" s="245"/>
      <c r="G33" s="245"/>
      <c r="H33" s="245"/>
      <c r="I33" s="245"/>
      <c r="J33" s="245"/>
      <c r="K33" s="245"/>
      <c r="X33" s="569">
        <v>0</v>
      </c>
    </row>
    <row customHeight="1" ht="12.75" hidden="1">
      <c r="A34" s="2456"/>
      <c r="D34" s="129">
        <v>1</v>
      </c>
      <c r="E34" s="399" t="s">
        <v>900</v>
      </c>
      <c r="X34" s="569">
        <v>0</v>
      </c>
    </row>
    <row customHeight="1" ht="11.25" hidden="1">
      <c r="A35" s="2456"/>
      <c r="D35" s="433"/>
      <c r="E35" s="399" t="s">
        <v>901</v>
      </c>
      <c r="X35" s="569">
        <v>0</v>
      </c>
    </row>
    <row s="4518" customFormat="1" customHeight="1" ht="11.549999999999999">
      <c r="A36" s="1097"/>
      <c r="B36" s="582"/>
      <c r="D36" s="1098"/>
      <c r="E36" s="1099"/>
      <c r="X36" s="573">
        <v>11</v>
      </c>
    </row>
    <row s="4518" customFormat="1" customHeight="1" ht="22.5">
      <c r="A37" s="2456" t="s">
        <v>902</v>
      </c>
      <c r="B37" s="575"/>
      <c r="D37" s="1017">
        <v>1</v>
      </c>
      <c r="E37" s="771" t="s">
        <v>903</v>
      </c>
      <c r="F37" s="724" t="s">
        <v>858</v>
      </c>
      <c r="G37" s="621"/>
      <c r="H37" s="583"/>
      <c r="I37" s="621"/>
      <c r="J37" s="583"/>
      <c r="K37" s="353" t="s">
        <v>904</v>
      </c>
      <c r="X37" s="822">
        <v>0</v>
      </c>
    </row>
    <row s="4518" customFormat="1" customHeight="1" ht="22.5">
      <c r="A38" s="2456"/>
      <c r="B38" s="575"/>
      <c r="D38" s="733" t="s">
        <v>109</v>
      </c>
      <c r="E38" s="1096" t="s">
        <v>905</v>
      </c>
      <c r="F38" s="1100" t="s">
        <v>595</v>
      </c>
      <c r="G38" s="1100" t="s">
        <v>595</v>
      </c>
      <c r="H38" s="1094"/>
      <c r="I38" s="1100" t="s">
        <v>595</v>
      </c>
      <c r="J38" s="1094"/>
      <c r="K38" s="1095"/>
      <c r="X38" s="822">
        <v>0</v>
      </c>
    </row>
    <row s="4518" customFormat="1" customHeight="1" ht="33.75">
      <c r="A39" s="2456"/>
      <c r="B39" s="575"/>
      <c r="D39" s="729" t="s">
        <v>760</v>
      </c>
      <c r="E39" s="787" t="s">
        <v>906</v>
      </c>
      <c r="F39" s="724" t="s">
        <v>907</v>
      </c>
      <c r="G39" s="732"/>
      <c r="H39" s="1087"/>
      <c r="I39" s="732"/>
      <c r="J39" s="1087"/>
      <c r="K39" s="353" t="s">
        <v>908</v>
      </c>
      <c r="X39" s="822">
        <v>0</v>
      </c>
    </row>
    <row s="4518" customFormat="1" customHeight="1" ht="33.75">
      <c r="A40" s="2456"/>
      <c r="B40" s="575"/>
      <c r="D40" s="729" t="s">
        <v>763</v>
      </c>
      <c r="E40" s="787" t="s">
        <v>909</v>
      </c>
      <c r="F40" s="1091" t="s">
        <v>910</v>
      </c>
      <c r="G40" s="805"/>
      <c r="H40" s="1087"/>
      <c r="I40" s="805"/>
      <c r="J40" s="1087"/>
      <c r="K40" s="353" t="s">
        <v>911</v>
      </c>
      <c r="X40" s="822">
        <v>0</v>
      </c>
    </row>
    <row s="4518" customFormat="1" customHeight="1" ht="22.5">
      <c r="A41" s="2456"/>
      <c r="B41" s="575"/>
      <c r="D41" s="729" t="s">
        <v>89</v>
      </c>
      <c r="E41" s="786" t="s">
        <v>912</v>
      </c>
      <c r="F41" s="724" t="s">
        <v>595</v>
      </c>
      <c r="G41" s="724" t="s">
        <v>595</v>
      </c>
      <c r="H41" s="1088"/>
      <c r="I41" s="724" t="s">
        <v>595</v>
      </c>
      <c r="J41" s="1088"/>
      <c r="K41" s="366"/>
      <c r="X41" s="822">
        <v>0</v>
      </c>
    </row>
    <row s="4518" customFormat="1" customHeight="1" ht="45">
      <c r="A42" s="2456"/>
      <c r="B42" s="575"/>
      <c r="D42" s="729" t="s">
        <v>362</v>
      </c>
      <c r="E42" s="787" t="s">
        <v>913</v>
      </c>
      <c r="F42" s="724" t="s">
        <v>607</v>
      </c>
      <c r="G42" s="621"/>
      <c r="H42" s="1088"/>
      <c r="I42" s="621"/>
      <c r="J42" s="1088"/>
      <c r="K42" s="366" t="s">
        <v>914</v>
      </c>
      <c r="X42" s="822">
        <v>0</v>
      </c>
    </row>
    <row s="4518" customFormat="1" customHeight="1" ht="45">
      <c r="A43" s="2456"/>
      <c r="B43" s="575"/>
      <c r="D43" s="729" t="s">
        <v>370</v>
      </c>
      <c r="E43" s="731" t="s">
        <v>915</v>
      </c>
      <c r="F43" s="1092" t="s">
        <v>607</v>
      </c>
      <c r="G43" s="806"/>
      <c r="H43" s="1087"/>
      <c r="I43" s="806"/>
      <c r="J43" s="1087"/>
      <c r="K43" s="366" t="s">
        <v>916</v>
      </c>
      <c r="X43" s="822">
        <v>0</v>
      </c>
    </row>
    <row s="4518" customFormat="1" customHeight="1" ht="11.25">
      <c r="A44" s="2456"/>
      <c r="B44" s="575"/>
      <c r="D44" s="729" t="s">
        <v>90</v>
      </c>
      <c r="E44" s="730" t="s">
        <v>917</v>
      </c>
      <c r="F44" s="724" t="s">
        <v>907</v>
      </c>
      <c r="G44" s="732"/>
      <c r="H44" s="1087"/>
      <c r="I44" s="732"/>
      <c r="J44" s="1087"/>
      <c r="K44" s="353"/>
      <c r="X44" s="822">
        <v>0</v>
      </c>
    </row>
    <row s="4518" customFormat="1" customHeight="1" ht="11.25">
      <c r="A45" s="2456"/>
      <c r="B45" s="575"/>
      <c r="D45" s="729" t="s">
        <v>802</v>
      </c>
      <c r="E45" s="731" t="s">
        <v>918</v>
      </c>
      <c r="F45" s="724" t="s">
        <v>907</v>
      </c>
      <c r="G45" s="732"/>
      <c r="H45" s="1087"/>
      <c r="I45" s="732"/>
      <c r="J45" s="1087"/>
      <c r="K45" s="353"/>
      <c r="X45" s="822">
        <v>0</v>
      </c>
    </row>
    <row s="4518" customFormat="1" customHeight="1" ht="11.25">
      <c r="A46" s="2456"/>
      <c r="B46" s="575"/>
      <c r="D46" s="729" t="s">
        <v>844</v>
      </c>
      <c r="E46" s="731" t="s">
        <v>919</v>
      </c>
      <c r="F46" s="724" t="s">
        <v>907</v>
      </c>
      <c r="G46" s="732"/>
      <c r="H46" s="1087"/>
      <c r="I46" s="732"/>
      <c r="J46" s="1087"/>
      <c r="K46" s="353"/>
      <c r="X46" s="822">
        <v>0</v>
      </c>
    </row>
    <row s="4518" customFormat="1" customHeight="1" ht="11.25">
      <c r="A47" s="2456"/>
      <c r="B47" s="575"/>
      <c r="D47" s="729" t="s">
        <v>847</v>
      </c>
      <c r="E47" s="731" t="s">
        <v>920</v>
      </c>
      <c r="F47" s="724" t="s">
        <v>907</v>
      </c>
      <c r="G47" s="732"/>
      <c r="H47" s="1087"/>
      <c r="I47" s="732"/>
      <c r="J47" s="1087"/>
      <c r="K47" s="353"/>
      <c r="X47" s="822">
        <v>0</v>
      </c>
    </row>
    <row s="4518" customFormat="1" customHeight="1" ht="11.25">
      <c r="A48" s="2456"/>
      <c r="B48" s="575"/>
      <c r="D48" s="729" t="s">
        <v>921</v>
      </c>
      <c r="E48" s="735" t="s">
        <v>922</v>
      </c>
      <c r="F48" s="724" t="s">
        <v>907</v>
      </c>
      <c r="G48" s="732"/>
      <c r="H48" s="1087"/>
      <c r="I48" s="732"/>
      <c r="J48" s="1087"/>
      <c r="K48" s="353"/>
      <c r="X48" s="822">
        <v>0</v>
      </c>
    </row>
    <row s="4518" customFormat="1" customHeight="1" ht="11.25">
      <c r="A49" s="2456"/>
      <c r="B49" s="575"/>
      <c r="D49" s="729" t="s">
        <v>923</v>
      </c>
      <c r="E49" s="735" t="s">
        <v>924</v>
      </c>
      <c r="F49" s="724" t="s">
        <v>907</v>
      </c>
      <c r="G49" s="732"/>
      <c r="H49" s="1087"/>
      <c r="I49" s="732"/>
      <c r="J49" s="1087"/>
      <c r="K49" s="353"/>
      <c r="X49" s="822">
        <v>0</v>
      </c>
    </row>
    <row s="4518" customFormat="1" customHeight="1" ht="11.25">
      <c r="A50" s="2456"/>
      <c r="B50" s="575"/>
      <c r="D50" s="729" t="s">
        <v>925</v>
      </c>
      <c r="E50" s="731" t="s">
        <v>926</v>
      </c>
      <c r="F50" s="724" t="s">
        <v>907</v>
      </c>
      <c r="G50" s="732"/>
      <c r="H50" s="1087"/>
      <c r="I50" s="732"/>
      <c r="J50" s="1087"/>
      <c r="K50" s="353"/>
      <c r="X50" s="822">
        <v>0</v>
      </c>
    </row>
    <row s="4518" customFormat="1" customHeight="1" ht="11.25">
      <c r="A51" s="2456"/>
      <c r="B51" s="575"/>
      <c r="D51" s="729" t="s">
        <v>927</v>
      </c>
      <c r="E51" s="731" t="s">
        <v>928</v>
      </c>
      <c r="F51" s="724" t="s">
        <v>907</v>
      </c>
      <c r="G51" s="732"/>
      <c r="H51" s="1087"/>
      <c r="I51" s="732"/>
      <c r="J51" s="1087"/>
      <c r="K51" s="353"/>
      <c r="X51" s="822">
        <v>0</v>
      </c>
    </row>
    <row s="4518" customFormat="1" customHeight="1" ht="45">
      <c r="A52" s="2456"/>
      <c r="B52" s="575"/>
      <c r="D52" s="729" t="s">
        <v>110</v>
      </c>
      <c r="E52" s="730" t="s">
        <v>929</v>
      </c>
      <c r="F52" s="724" t="s">
        <v>907</v>
      </c>
      <c r="G52" s="732"/>
      <c r="H52" s="1087"/>
      <c r="I52" s="732"/>
      <c r="J52" s="1087"/>
      <c r="K52" s="353"/>
      <c r="X52" s="822">
        <v>0</v>
      </c>
    </row>
    <row s="4518" customFormat="1" customHeight="1" ht="11.25">
      <c r="A53" s="2456"/>
      <c r="B53" s="575"/>
      <c r="D53" s="729" t="s">
        <v>351</v>
      </c>
      <c r="E53" s="731" t="s">
        <v>918</v>
      </c>
      <c r="F53" s="724" t="s">
        <v>907</v>
      </c>
      <c r="G53" s="732"/>
      <c r="H53" s="1087"/>
      <c r="I53" s="732"/>
      <c r="J53" s="1087"/>
      <c r="K53" s="353"/>
      <c r="X53" s="822">
        <v>0</v>
      </c>
    </row>
    <row s="4518" customFormat="1" customHeight="1" ht="11.25">
      <c r="A54" s="2456"/>
      <c r="B54" s="575"/>
      <c r="D54" s="729" t="s">
        <v>930</v>
      </c>
      <c r="E54" s="731" t="s">
        <v>919</v>
      </c>
      <c r="F54" s="724" t="s">
        <v>907</v>
      </c>
      <c r="G54" s="732"/>
      <c r="H54" s="1087"/>
      <c r="I54" s="732"/>
      <c r="J54" s="1087"/>
      <c r="K54" s="353"/>
      <c r="X54" s="822">
        <v>0</v>
      </c>
    </row>
    <row s="4518" customFormat="1" customHeight="1" ht="11.25">
      <c r="A55" s="2456"/>
      <c r="B55" s="575"/>
      <c r="D55" s="729" t="s">
        <v>931</v>
      </c>
      <c r="E55" s="731" t="s">
        <v>920</v>
      </c>
      <c r="F55" s="724" t="s">
        <v>907</v>
      </c>
      <c r="G55" s="732"/>
      <c r="H55" s="1087"/>
      <c r="I55" s="732"/>
      <c r="J55" s="1087"/>
      <c r="K55" s="353"/>
      <c r="X55" s="822">
        <v>0</v>
      </c>
    </row>
    <row s="4518" customFormat="1" customHeight="1" ht="11.25">
      <c r="A56" s="2456"/>
      <c r="B56" s="575"/>
      <c r="D56" s="729" t="s">
        <v>932</v>
      </c>
      <c r="E56" s="735" t="s">
        <v>922</v>
      </c>
      <c r="F56" s="724" t="s">
        <v>907</v>
      </c>
      <c r="G56" s="732"/>
      <c r="H56" s="1087"/>
      <c r="I56" s="732"/>
      <c r="J56" s="1087"/>
      <c r="K56" s="353"/>
      <c r="X56" s="822">
        <v>0</v>
      </c>
    </row>
    <row s="4518" customFormat="1" customHeight="1" ht="11.25">
      <c r="A57" s="2456"/>
      <c r="B57" s="575"/>
      <c r="D57" s="729" t="s">
        <v>933</v>
      </c>
      <c r="E57" s="735" t="s">
        <v>924</v>
      </c>
      <c r="F57" s="724" t="s">
        <v>907</v>
      </c>
      <c r="G57" s="732"/>
      <c r="H57" s="1087"/>
      <c r="I57" s="732"/>
      <c r="J57" s="1087"/>
      <c r="K57" s="353"/>
      <c r="X57" s="822">
        <v>0</v>
      </c>
    </row>
    <row s="4518" customFormat="1" customHeight="1" ht="11.25">
      <c r="A58" s="2456"/>
      <c r="B58" s="575"/>
      <c r="D58" s="729" t="s">
        <v>934</v>
      </c>
      <c r="E58" s="731" t="s">
        <v>926</v>
      </c>
      <c r="F58" s="724" t="s">
        <v>907</v>
      </c>
      <c r="G58" s="732"/>
      <c r="H58" s="1087"/>
      <c r="I58" s="732"/>
      <c r="J58" s="1087"/>
      <c r="K58" s="353"/>
      <c r="X58" s="822">
        <v>0</v>
      </c>
    </row>
    <row s="4518" customFormat="1" customHeight="1" ht="11.25">
      <c r="A59" s="2456"/>
      <c r="B59" s="575"/>
      <c r="D59" s="729" t="s">
        <v>935</v>
      </c>
      <c r="E59" s="731" t="s">
        <v>928</v>
      </c>
      <c r="F59" s="724" t="s">
        <v>907</v>
      </c>
      <c r="G59" s="732"/>
      <c r="H59" s="1087"/>
      <c r="I59" s="732"/>
      <c r="J59" s="1087"/>
      <c r="K59" s="353"/>
      <c r="X59" s="822">
        <v>0</v>
      </c>
    </row>
    <row s="4518" customFormat="1" customHeight="1" ht="33.75">
      <c r="A60" s="2456"/>
      <c r="B60" s="575"/>
      <c r="D60" s="729" t="s">
        <v>91</v>
      </c>
      <c r="E60" s="730" t="s">
        <v>936</v>
      </c>
      <c r="F60" s="785" t="s">
        <v>607</v>
      </c>
      <c r="G60" s="806"/>
      <c r="H60" s="1087"/>
      <c r="I60" s="806"/>
      <c r="J60" s="1087"/>
      <c r="K60" s="366" t="s">
        <v>937</v>
      </c>
      <c r="X60" s="822">
        <v>0</v>
      </c>
    </row>
    <row s="4518" customFormat="1" customHeight="1" ht="33.75">
      <c r="A61" s="2456"/>
      <c r="B61" s="575"/>
      <c r="D61" s="729" t="s">
        <v>92</v>
      </c>
      <c r="E61" s="730" t="s">
        <v>938</v>
      </c>
      <c r="F61" s="790" t="s">
        <v>868</v>
      </c>
      <c r="G61" s="732"/>
      <c r="H61" s="1087"/>
      <c r="I61" s="732"/>
      <c r="J61" s="1087"/>
      <c r="K61" s="353"/>
      <c r="X61" s="822">
        <v>0</v>
      </c>
    </row>
    <row s="4518" customFormat="1" customHeight="1" ht="22.5">
      <c r="A62" s="2456"/>
      <c r="B62" s="575" t="s">
        <v>637</v>
      </c>
      <c r="D62" s="729" t="s">
        <v>111</v>
      </c>
      <c r="E62" s="730" t="s">
        <v>939</v>
      </c>
      <c r="F62" s="790" t="s">
        <v>344</v>
      </c>
      <c r="G62" s="446"/>
      <c r="H62" s="1087"/>
      <c r="I62" s="446"/>
      <c r="J62" s="1087"/>
      <c r="K62" s="353" t="s">
        <v>680</v>
      </c>
      <c r="X62" s="822">
        <v>0</v>
      </c>
    </row>
    <row s="4518" customFormat="1" customHeight="1" ht="45">
      <c r="A63" s="2456"/>
      <c r="B63" s="575" t="s">
        <v>637</v>
      </c>
      <c r="D63" s="729" t="s">
        <v>940</v>
      </c>
      <c r="E63" s="731" t="s">
        <v>941</v>
      </c>
      <c r="F63" s="785" t="s">
        <v>344</v>
      </c>
      <c r="G63" s="446"/>
      <c r="H63" s="1087"/>
      <c r="I63" s="446"/>
      <c r="J63" s="1087"/>
      <c r="K63" s="353" t="s">
        <v>680</v>
      </c>
      <c r="X63" s="822">
        <v>0</v>
      </c>
    </row>
    <row s="4518" customFormat="1" customHeight="1" ht="11.549999999999999">
      <c r="A64" s="1097"/>
      <c r="B64" s="582"/>
      <c r="D64" s="1098"/>
      <c r="E64" s="1099"/>
      <c r="X64" s="573">
        <v>11</v>
      </c>
    </row>
    <row s="4518" customFormat="1" customHeight="1" ht="22.5" hidden="1">
      <c r="A65" s="2456" t="s">
        <v>942</v>
      </c>
      <c r="B65" s="575"/>
      <c r="D65" s="729">
        <v>1</v>
      </c>
      <c r="E65" s="808" t="s">
        <v>943</v>
      </c>
      <c r="F65" s="804" t="s">
        <v>858</v>
      </c>
      <c r="G65" s="805"/>
      <c r="H65" s="1093"/>
      <c r="I65" s="805"/>
      <c r="J65" s="1093"/>
      <c r="K65" s="365" t="s">
        <v>944</v>
      </c>
      <c r="X65" s="822">
        <v>0</v>
      </c>
    </row>
    <row s="4518" customFormat="1" customHeight="1" ht="56.25" hidden="1">
      <c r="A66" s="2456"/>
      <c r="B66" s="575"/>
      <c r="D66" s="807" t="s">
        <v>109</v>
      </c>
      <c r="E66" s="771" t="s">
        <v>945</v>
      </c>
      <c r="F66" s="724" t="s">
        <v>595</v>
      </c>
      <c r="G66" s="724" t="s">
        <v>595</v>
      </c>
      <c r="H66" s="583"/>
      <c r="I66" s="724" t="s">
        <v>595</v>
      </c>
      <c r="J66" s="583"/>
      <c r="K66" s="353"/>
      <c r="X66" s="822">
        <v>0</v>
      </c>
    </row>
    <row s="4518" customFormat="1" customHeight="1" ht="33.75" hidden="1">
      <c r="A67" s="2456"/>
      <c r="B67" s="575"/>
      <c r="D67" s="807" t="s">
        <v>757</v>
      </c>
      <c r="E67" s="1018" t="s">
        <v>946</v>
      </c>
      <c r="F67" s="724" t="s">
        <v>910</v>
      </c>
      <c r="G67" s="791"/>
      <c r="H67" s="583"/>
      <c r="I67" s="791"/>
      <c r="J67" s="583"/>
      <c r="K67" s="353"/>
      <c r="X67" s="822">
        <v>0</v>
      </c>
    </row>
    <row s="4518" customFormat="1" customHeight="1" ht="22.5" hidden="1">
      <c r="A68" s="2456"/>
      <c r="B68" s="575"/>
      <c r="D68" s="807" t="s">
        <v>345</v>
      </c>
      <c r="E68" s="1018" t="s">
        <v>947</v>
      </c>
      <c r="F68" s="724" t="s">
        <v>910</v>
      </c>
      <c r="G68" s="791"/>
      <c r="H68" s="583"/>
      <c r="I68" s="791"/>
      <c r="J68" s="583"/>
      <c r="K68" s="353"/>
      <c r="X68" s="822">
        <v>0</v>
      </c>
    </row>
    <row s="4518" customFormat="1" customHeight="1" ht="22.5" hidden="1">
      <c r="A69" s="2456"/>
      <c r="B69" s="575"/>
      <c r="D69" s="807" t="s">
        <v>348</v>
      </c>
      <c r="E69" s="1018" t="s">
        <v>948</v>
      </c>
      <c r="F69" s="785" t="s">
        <v>607</v>
      </c>
      <c r="G69" s="806"/>
      <c r="H69" s="583"/>
      <c r="I69" s="806"/>
      <c r="J69" s="583"/>
      <c r="K69" s="353"/>
      <c r="X69" s="822">
        <v>0</v>
      </c>
    </row>
    <row s="4518" customFormat="1" customHeight="1" ht="22.5" hidden="1">
      <c r="A70" s="2456"/>
      <c r="B70" s="575"/>
      <c r="D70" s="807" t="s">
        <v>777</v>
      </c>
      <c r="E70" s="1018" t="s">
        <v>949</v>
      </c>
      <c r="F70" s="785" t="s">
        <v>607</v>
      </c>
      <c r="G70" s="806"/>
      <c r="H70" s="583"/>
      <c r="I70" s="806"/>
      <c r="J70" s="583"/>
      <c r="K70" s="353"/>
      <c r="X70" s="822">
        <v>0</v>
      </c>
    </row>
    <row s="4518" customFormat="1" customHeight="1" ht="22.5" hidden="1">
      <c r="A71" s="2456"/>
      <c r="B71" s="575"/>
      <c r="D71" s="729" t="s">
        <v>89</v>
      </c>
      <c r="E71" s="730" t="s">
        <v>950</v>
      </c>
      <c r="F71" s="724" t="s">
        <v>910</v>
      </c>
      <c r="G71" s="621"/>
      <c r="H71" s="1094"/>
      <c r="I71" s="621"/>
      <c r="J71" s="1094"/>
      <c r="K71" s="366"/>
      <c r="X71" s="822">
        <v>0</v>
      </c>
    </row>
    <row s="4518" customFormat="1" customHeight="1" ht="56.25" hidden="1">
      <c r="A72" s="2456"/>
      <c r="B72" s="575"/>
      <c r="D72" s="729" t="s">
        <v>90</v>
      </c>
      <c r="E72" s="730" t="s">
        <v>951</v>
      </c>
      <c r="F72" s="785" t="s">
        <v>607</v>
      </c>
      <c r="G72" s="806"/>
      <c r="H72" s="1087"/>
      <c r="I72" s="806"/>
      <c r="J72" s="1087"/>
      <c r="K72" s="366"/>
      <c r="X72" s="822">
        <v>0</v>
      </c>
    </row>
    <row s="4518" customFormat="1" customHeight="1" ht="33.75" hidden="1">
      <c r="A73" s="2456"/>
      <c r="B73" s="575"/>
      <c r="D73" s="729" t="s">
        <v>110</v>
      </c>
      <c r="E73" s="730" t="s">
        <v>952</v>
      </c>
      <c r="F73" s="790" t="s">
        <v>868</v>
      </c>
      <c r="G73" s="732"/>
      <c r="H73" s="1087"/>
      <c r="I73" s="732"/>
      <c r="J73" s="1087"/>
      <c r="K73" s="353"/>
      <c r="X73" s="822">
        <v>0</v>
      </c>
    </row>
    <row s="4518" customFormat="1" customHeight="1" ht="22.5" hidden="1">
      <c r="A74" s="2456"/>
      <c r="B74" s="575" t="s">
        <v>637</v>
      </c>
      <c r="D74" s="729" t="s">
        <v>91</v>
      </c>
      <c r="E74" s="730" t="s">
        <v>953</v>
      </c>
      <c r="F74" s="790" t="s">
        <v>344</v>
      </c>
      <c r="G74" s="446"/>
      <c r="H74" s="1087"/>
      <c r="I74" s="446"/>
      <c r="J74" s="1087"/>
      <c r="K74" s="353" t="s">
        <v>680</v>
      </c>
      <c r="X74" s="822">
        <v>0</v>
      </c>
    </row>
    <row s="4518" customFormat="1" customHeight="1" ht="45" hidden="1">
      <c r="A75" s="2456"/>
      <c r="B75" s="575" t="s">
        <v>637</v>
      </c>
      <c r="D75" s="729" t="s">
        <v>701</v>
      </c>
      <c r="E75" s="731" t="s">
        <v>954</v>
      </c>
      <c r="F75" s="785" t="s">
        <v>344</v>
      </c>
      <c r="G75" s="446"/>
      <c r="H75" s="1087"/>
      <c r="I75" s="446"/>
      <c r="J75" s="1087"/>
      <c r="K75" s="353" t="s">
        <v>680</v>
      </c>
      <c r="X75" s="822">
        <v>0</v>
      </c>
    </row>
    <row s="4518" customFormat="1" customHeight="1" ht="11.549999999999999">
      <c r="A76" s="1097"/>
      <c r="B76" s="582"/>
      <c r="D76" s="1098"/>
      <c r="E76" s="1099"/>
      <c r="X76" s="573">
        <v>11</v>
      </c>
    </row>
    <row s="4518" customFormat="1" customHeight="1" ht="11.25" hidden="1">
      <c r="A77" s="2456" t="s">
        <v>955</v>
      </c>
      <c r="B77" s="575"/>
      <c r="D77" s="729">
        <v>1</v>
      </c>
      <c r="E77" s="730" t="s">
        <v>956</v>
      </c>
      <c r="F77" s="785" t="s">
        <v>858</v>
      </c>
      <c r="G77" s="788"/>
      <c r="H77" s="1087"/>
      <c r="I77" s="788"/>
      <c r="J77" s="1087"/>
      <c r="K77" s="353" t="s">
        <v>957</v>
      </c>
      <c r="X77" s="822">
        <v>0</v>
      </c>
    </row>
    <row s="4518" customFormat="1" customHeight="1" ht="11.25" hidden="1">
      <c r="A78" s="2456"/>
      <c r="B78" s="575"/>
      <c r="D78" s="729" t="s">
        <v>109</v>
      </c>
      <c r="E78" s="730" t="s">
        <v>958</v>
      </c>
      <c r="F78" s="785" t="s">
        <v>858</v>
      </c>
      <c r="G78" s="788"/>
      <c r="H78" s="1087"/>
      <c r="I78" s="788"/>
      <c r="J78" s="1087"/>
      <c r="K78" s="353" t="s">
        <v>959</v>
      </c>
      <c r="X78" s="822">
        <v>0</v>
      </c>
    </row>
    <row s="4518" customFormat="1" customHeight="1" ht="22.5" hidden="1">
      <c r="A79" s="2456"/>
      <c r="B79" s="575"/>
      <c r="D79" s="729" t="s">
        <v>89</v>
      </c>
      <c r="E79" s="786" t="s">
        <v>960</v>
      </c>
      <c r="F79" s="724" t="s">
        <v>907</v>
      </c>
      <c r="G79" s="788"/>
      <c r="H79" s="1087"/>
      <c r="I79" s="788"/>
      <c r="J79" s="1087"/>
      <c r="K79" s="353" t="s">
        <v>961</v>
      </c>
      <c r="X79" s="822">
        <v>0</v>
      </c>
    </row>
    <row s="4518" customFormat="1" customHeight="1" ht="11.25" hidden="1">
      <c r="A80" s="2456"/>
      <c r="B80" s="575"/>
      <c r="D80" s="729" t="s">
        <v>362</v>
      </c>
      <c r="E80" s="787" t="s">
        <v>962</v>
      </c>
      <c r="F80" s="724" t="s">
        <v>907</v>
      </c>
      <c r="G80" s="788"/>
      <c r="H80" s="1087"/>
      <c r="I80" s="788"/>
      <c r="J80" s="1087"/>
      <c r="K80" s="353"/>
      <c r="X80" s="822">
        <v>0</v>
      </c>
    </row>
    <row s="4518" customFormat="1" customHeight="1" ht="11.25" hidden="1">
      <c r="A81" s="2456"/>
      <c r="B81" s="575"/>
      <c r="D81" s="729" t="s">
        <v>370</v>
      </c>
      <c r="E81" s="787" t="s">
        <v>963</v>
      </c>
      <c r="F81" s="724" t="s">
        <v>907</v>
      </c>
      <c r="G81" s="788"/>
      <c r="H81" s="1087"/>
      <c r="I81" s="788"/>
      <c r="J81" s="1087"/>
      <c r="K81" s="353"/>
      <c r="X81" s="822">
        <v>0</v>
      </c>
    </row>
    <row s="4518" customFormat="1" customHeight="1" ht="11.25" hidden="1">
      <c r="A82" s="2456"/>
      <c r="B82" s="575"/>
      <c r="D82" s="729" t="s">
        <v>372</v>
      </c>
      <c r="E82" s="787" t="s">
        <v>964</v>
      </c>
      <c r="F82" s="724" t="s">
        <v>907</v>
      </c>
      <c r="G82" s="788"/>
      <c r="H82" s="1087"/>
      <c r="I82" s="788"/>
      <c r="J82" s="1087"/>
      <c r="K82" s="353"/>
      <c r="X82" s="822">
        <v>0</v>
      </c>
    </row>
    <row s="4518" customFormat="1" customHeight="1" ht="11.25" hidden="1">
      <c r="A83" s="2456"/>
      <c r="B83" s="575"/>
      <c r="D83" s="729" t="s">
        <v>374</v>
      </c>
      <c r="E83" s="787" t="s">
        <v>965</v>
      </c>
      <c r="F83" s="724" t="s">
        <v>907</v>
      </c>
      <c r="G83" s="788"/>
      <c r="H83" s="1087"/>
      <c r="I83" s="788"/>
      <c r="J83" s="1087"/>
      <c r="K83" s="353"/>
      <c r="X83" s="822">
        <v>0</v>
      </c>
    </row>
    <row s="4518" customFormat="1" customHeight="1" ht="11.25" hidden="1">
      <c r="A84" s="2456"/>
      <c r="B84" s="575"/>
      <c r="D84" s="729" t="s">
        <v>966</v>
      </c>
      <c r="E84" s="787" t="s">
        <v>967</v>
      </c>
      <c r="F84" s="724" t="s">
        <v>907</v>
      </c>
      <c r="G84" s="788"/>
      <c r="H84" s="1087"/>
      <c r="I84" s="788"/>
      <c r="J84" s="1087"/>
      <c r="K84" s="353"/>
      <c r="X84" s="822">
        <v>0</v>
      </c>
    </row>
    <row s="4518" customFormat="1" customHeight="1" ht="11.25" hidden="1">
      <c r="A85" s="2456"/>
      <c r="B85" s="575"/>
      <c r="D85" s="729" t="s">
        <v>968</v>
      </c>
      <c r="E85" s="787" t="s">
        <v>969</v>
      </c>
      <c r="F85" s="724" t="s">
        <v>907</v>
      </c>
      <c r="G85" s="788"/>
      <c r="H85" s="1087"/>
      <c r="I85" s="788"/>
      <c r="J85" s="1087"/>
      <c r="K85" s="353"/>
      <c r="X85" s="822">
        <v>0</v>
      </c>
    </row>
    <row s="4518" customFormat="1" customHeight="1" ht="11.25" hidden="1">
      <c r="A86" s="2456"/>
      <c r="B86" s="575"/>
      <c r="D86" s="729" t="s">
        <v>970</v>
      </c>
      <c r="E86" s="787" t="s">
        <v>971</v>
      </c>
      <c r="F86" s="724" t="s">
        <v>907</v>
      </c>
      <c r="G86" s="788"/>
      <c r="H86" s="1087"/>
      <c r="I86" s="788"/>
      <c r="J86" s="1087"/>
      <c r="K86" s="353"/>
      <c r="X86" s="822">
        <v>0</v>
      </c>
    </row>
    <row s="4518" customFormat="1" customHeight="1" ht="45" hidden="1">
      <c r="A87" s="2456"/>
      <c r="B87" s="575"/>
      <c r="D87" s="729" t="s">
        <v>90</v>
      </c>
      <c r="E87" s="730" t="s">
        <v>972</v>
      </c>
      <c r="F87" s="724" t="s">
        <v>907</v>
      </c>
      <c r="G87" s="788"/>
      <c r="H87" s="1087"/>
      <c r="I87" s="788"/>
      <c r="J87" s="1087"/>
      <c r="K87" s="353" t="s">
        <v>973</v>
      </c>
      <c r="X87" s="822">
        <v>0</v>
      </c>
    </row>
    <row s="4518" customFormat="1" customHeight="1" ht="11.25" hidden="1">
      <c r="A88" s="2456"/>
      <c r="B88" s="575"/>
      <c r="D88" s="729" t="s">
        <v>802</v>
      </c>
      <c r="E88" s="787" t="s">
        <v>962</v>
      </c>
      <c r="F88" s="724" t="s">
        <v>907</v>
      </c>
      <c r="G88" s="788"/>
      <c r="H88" s="1087"/>
      <c r="I88" s="788"/>
      <c r="J88" s="1087"/>
      <c r="K88" s="353"/>
      <c r="X88" s="822">
        <v>0</v>
      </c>
    </row>
    <row s="4518" customFormat="1" customHeight="1" ht="11.25" hidden="1">
      <c r="A89" s="2456"/>
      <c r="B89" s="575"/>
      <c r="D89" s="729" t="s">
        <v>844</v>
      </c>
      <c r="E89" s="787" t="s">
        <v>963</v>
      </c>
      <c r="F89" s="724" t="s">
        <v>907</v>
      </c>
      <c r="G89" s="788"/>
      <c r="H89" s="1087"/>
      <c r="I89" s="788"/>
      <c r="J89" s="1087"/>
      <c r="K89" s="353"/>
      <c r="X89" s="822">
        <v>0</v>
      </c>
    </row>
    <row s="4518" customFormat="1" customHeight="1" ht="11.25" hidden="1">
      <c r="A90" s="2456"/>
      <c r="B90" s="575"/>
      <c r="D90" s="729" t="s">
        <v>847</v>
      </c>
      <c r="E90" s="787" t="s">
        <v>964</v>
      </c>
      <c r="F90" s="724" t="s">
        <v>907</v>
      </c>
      <c r="G90" s="788"/>
      <c r="H90" s="1087"/>
      <c r="I90" s="788"/>
      <c r="J90" s="1087"/>
      <c r="K90" s="353"/>
      <c r="X90" s="822">
        <v>0</v>
      </c>
    </row>
    <row s="4518" customFormat="1" customHeight="1" ht="11.25" hidden="1">
      <c r="A91" s="2456"/>
      <c r="B91" s="575"/>
      <c r="D91" s="729" t="s">
        <v>925</v>
      </c>
      <c r="E91" s="787" t="s">
        <v>965</v>
      </c>
      <c r="F91" s="724" t="s">
        <v>907</v>
      </c>
      <c r="G91" s="788"/>
      <c r="H91" s="1087"/>
      <c r="I91" s="788"/>
      <c r="J91" s="1087"/>
      <c r="K91" s="353"/>
      <c r="X91" s="822">
        <v>0</v>
      </c>
    </row>
    <row s="4518" customFormat="1" customHeight="1" ht="11.25" hidden="1">
      <c r="A92" s="2456"/>
      <c r="B92" s="575"/>
      <c r="D92" s="729" t="s">
        <v>927</v>
      </c>
      <c r="E92" s="787" t="s">
        <v>967</v>
      </c>
      <c r="F92" s="724" t="s">
        <v>907</v>
      </c>
      <c r="G92" s="788"/>
      <c r="H92" s="1087"/>
      <c r="I92" s="788"/>
      <c r="J92" s="1087"/>
      <c r="K92" s="353"/>
      <c r="X92" s="822">
        <v>0</v>
      </c>
    </row>
    <row s="4518" customFormat="1" customHeight="1" ht="11.25" hidden="1">
      <c r="A93" s="2456"/>
      <c r="B93" s="575"/>
      <c r="D93" s="729" t="s">
        <v>974</v>
      </c>
      <c r="E93" s="787" t="s">
        <v>969</v>
      </c>
      <c r="F93" s="724" t="s">
        <v>907</v>
      </c>
      <c r="G93" s="788"/>
      <c r="H93" s="1087"/>
      <c r="I93" s="788"/>
      <c r="J93" s="1087"/>
      <c r="K93" s="353"/>
      <c r="X93" s="822">
        <v>0</v>
      </c>
    </row>
    <row s="4518" customFormat="1" customHeight="1" ht="11.25" hidden="1">
      <c r="A94" s="2456"/>
      <c r="B94" s="575"/>
      <c r="D94" s="729" t="s">
        <v>975</v>
      </c>
      <c r="E94" s="787" t="s">
        <v>971</v>
      </c>
      <c r="F94" s="724" t="s">
        <v>907</v>
      </c>
      <c r="G94" s="788"/>
      <c r="H94" s="1087"/>
      <c r="I94" s="788"/>
      <c r="J94" s="1087"/>
      <c r="K94" s="353"/>
      <c r="X94" s="822">
        <v>0</v>
      </c>
    </row>
    <row s="4518" customFormat="1" customHeight="1" ht="24.75" hidden="1">
      <c r="A95" s="2456"/>
      <c r="B95" s="575"/>
      <c r="D95" s="729" t="s">
        <v>110</v>
      </c>
      <c r="E95" s="730" t="s">
        <v>976</v>
      </c>
      <c r="F95" s="789" t="s">
        <v>607</v>
      </c>
      <c r="G95" s="791"/>
      <c r="H95" s="1087"/>
      <c r="I95" s="791"/>
      <c r="J95" s="1087"/>
      <c r="K95" s="353" t="s">
        <v>977</v>
      </c>
      <c r="X95" s="822">
        <v>0</v>
      </c>
    </row>
    <row s="4518" customFormat="1" customHeight="1" ht="33.75" hidden="1">
      <c r="A96" s="2456"/>
      <c r="B96" s="575"/>
      <c r="D96" s="729" t="s">
        <v>91</v>
      </c>
      <c r="E96" s="730" t="s">
        <v>978</v>
      </c>
      <c r="F96" s="790" t="s">
        <v>868</v>
      </c>
      <c r="G96" s="792"/>
      <c r="H96" s="1087"/>
      <c r="I96" s="792"/>
      <c r="J96" s="1087"/>
      <c r="K96" s="353"/>
      <c r="X96" s="822">
        <v>0</v>
      </c>
    </row>
    <row s="4518" customFormat="1" customHeight="1" ht="22.5" hidden="1">
      <c r="A97" s="2456"/>
      <c r="B97" s="575" t="s">
        <v>637</v>
      </c>
      <c r="D97" s="729" t="s">
        <v>92</v>
      </c>
      <c r="E97" s="730" t="s">
        <v>979</v>
      </c>
      <c r="F97" s="790" t="s">
        <v>344</v>
      </c>
      <c r="G97" s="449"/>
      <c r="H97" s="1087"/>
      <c r="I97" s="449"/>
      <c r="J97" s="1087"/>
      <c r="K97" s="353" t="s">
        <v>680</v>
      </c>
      <c r="X97" s="822">
        <v>0</v>
      </c>
    </row>
    <row s="4518" customFormat="1" customHeight="1" ht="45" hidden="1">
      <c r="A98" s="2456"/>
      <c r="B98" s="575" t="s">
        <v>637</v>
      </c>
      <c r="D98" s="729" t="s">
        <v>980</v>
      </c>
      <c r="E98" s="731" t="s">
        <v>981</v>
      </c>
      <c r="F98" s="785" t="s">
        <v>344</v>
      </c>
      <c r="G98" s="449"/>
      <c r="H98" s="1087"/>
      <c r="I98" s="449"/>
      <c r="J98" s="1087"/>
      <c r="K98" s="353" t="s">
        <v>680</v>
      </c>
      <c r="X98" s="822">
        <v>0</v>
      </c>
    </row>
    <row s="4518" customFormat="1" customHeight="1" ht="95.25" hidden="1">
      <c r="A99" s="2456"/>
      <c r="B99" s="575" t="s">
        <v>637</v>
      </c>
      <c r="D99" s="729" t="s">
        <v>111</v>
      </c>
      <c r="E99" s="730" t="s">
        <v>982</v>
      </c>
      <c r="F99" s="785" t="s">
        <v>344</v>
      </c>
      <c r="G99" s="449"/>
      <c r="H99" s="1087"/>
      <c r="I99" s="449"/>
      <c r="J99" s="1087"/>
      <c r="K99" s="353" t="s">
        <v>680</v>
      </c>
      <c r="X99" s="822">
        <v>0</v>
      </c>
    </row>
    <row s="4518" customFormat="1" customHeight="1" ht="22.5" hidden="1">
      <c r="A100" s="2456"/>
      <c r="B100" s="575" t="s">
        <v>637</v>
      </c>
      <c r="D100" s="729" t="s">
        <v>147</v>
      </c>
      <c r="E100" s="730" t="s">
        <v>983</v>
      </c>
      <c r="F100" s="785" t="s">
        <v>344</v>
      </c>
      <c r="G100" s="449"/>
      <c r="H100" s="1087"/>
      <c r="I100" s="449"/>
      <c r="J100" s="1087"/>
      <c r="K100" s="353" t="s">
        <v>680</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8466-BF22-F0A3-1CCD-0.E20EC0D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250</v>
      </c>
      <c r="D3" s="753" t="str">
        <f>B3&amp;".1"</f>
        <v>.1</v>
      </c>
      <c r="E3" s="754" t="s">
        <v>984</v>
      </c>
      <c r="F3" s="755" t="s">
        <v>344</v>
      </c>
      <c r="G3" s="750"/>
      <c r="H3" s="465"/>
      <c r="I3" s="750"/>
      <c r="J3" s="465"/>
      <c r="K3" s="353" t="s">
        <v>985</v>
      </c>
      <c r="V3" s="569">
        <v>0</v>
      </c>
    </row>
    <row customHeight="1" ht="15" hidden="1">
      <c r="A4" s="569"/>
      <c r="B4" s="2461"/>
      <c r="C4" s="2462"/>
      <c r="D4" s="753" t="str">
        <f>B3&amp;".2"</f>
        <v>.2</v>
      </c>
      <c r="E4" s="754" t="s">
        <v>986</v>
      </c>
      <c r="F4" s="755" t="s">
        <v>344</v>
      </c>
      <c r="G4" s="1802" t="s">
        <v>28</v>
      </c>
      <c r="H4" s="465"/>
      <c r="I4" s="1802" t="s">
        <v>28</v>
      </c>
      <c r="J4" s="465"/>
      <c r="K4" s="353" t="s">
        <v>987</v>
      </c>
      <c r="V4" s="569">
        <v>0</v>
      </c>
    </row>
    <row s="4467" customFormat="1" customHeight="1" ht="15" hidden="1">
      <c r="C5" s="736"/>
      <c r="U5" s="484"/>
      <c r="V5" s="481">
        <v>0</v>
      </c>
    </row>
    <row customHeight="1" ht="22.5" hidden="1">
      <c r="A6" s="569"/>
      <c r="B6" s="2461"/>
      <c r="C6" s="2462" t="s">
        <v>250</v>
      </c>
      <c r="D6" s="753" t="str">
        <f>B6&amp;".1"</f>
        <v>.1</v>
      </c>
      <c r="E6" s="754" t="s">
        <v>988</v>
      </c>
      <c r="F6" s="755" t="s">
        <v>344</v>
      </c>
      <c r="G6" s="750"/>
      <c r="H6" s="465"/>
      <c r="I6" s="750"/>
      <c r="J6" s="465"/>
      <c r="K6" s="353" t="s">
        <v>989</v>
      </c>
      <c r="V6" s="569">
        <v>0</v>
      </c>
    </row>
    <row customHeight="1" ht="15" hidden="1">
      <c r="A7" s="569"/>
      <c r="B7" s="2461"/>
      <c r="C7" s="2462"/>
      <c r="D7" s="753" t="str">
        <f>B6&amp;".2"</f>
        <v>.2</v>
      </c>
      <c r="E7" s="754" t="s">
        <v>986</v>
      </c>
      <c r="F7" s="755" t="s">
        <v>344</v>
      </c>
      <c r="G7" s="1802" t="s">
        <v>28</v>
      </c>
      <c r="H7" s="465"/>
      <c r="I7" s="1802" t="s">
        <v>28</v>
      </c>
      <c r="J7" s="465"/>
      <c r="K7" s="353" t="s">
        <v>987</v>
      </c>
      <c r="V7" s="569">
        <v>0</v>
      </c>
    </row>
    <row s="4467" customFormat="1" customHeight="1" ht="15" hidden="1">
      <c r="C8" s="736"/>
      <c r="U8" s="484"/>
      <c r="V8" s="481">
        <v>0</v>
      </c>
    </row>
    <row customHeight="1" ht="22.5" hidden="1">
      <c r="A9" s="569"/>
      <c r="B9" s="2461"/>
      <c r="C9" s="2462" t="s">
        <v>250</v>
      </c>
      <c r="D9" s="753" t="str">
        <f>B9&amp;".1"</f>
        <v>.1</v>
      </c>
      <c r="E9" s="754" t="s">
        <v>990</v>
      </c>
      <c r="F9" s="755" t="s">
        <v>344</v>
      </c>
      <c r="G9" s="761" t="s">
        <v>28</v>
      </c>
      <c r="H9" s="465" t="s">
        <v>28</v>
      </c>
      <c r="I9" s="761" t="s">
        <v>28</v>
      </c>
      <c r="J9" s="465" t="s">
        <v>28</v>
      </c>
      <c r="K9" s="353"/>
      <c r="V9" s="569">
        <v>0</v>
      </c>
    </row>
    <row customHeight="1" ht="15" hidden="1">
      <c r="A10" s="569"/>
      <c r="B10" s="2461"/>
      <c r="C10" s="2462"/>
      <c r="D10" s="753" t="str">
        <f>B9&amp;".2"</f>
        <v>.2</v>
      </c>
      <c r="E10" s="754" t="s">
        <v>991</v>
      </c>
      <c r="F10" s="755" t="s">
        <v>344</v>
      </c>
      <c r="G10" s="1796" t="s">
        <v>28</v>
      </c>
      <c r="H10" s="465" t="s">
        <v>28</v>
      </c>
      <c r="I10" s="1796" t="s">
        <v>28</v>
      </c>
      <c r="J10" s="465" t="s">
        <v>28</v>
      </c>
      <c r="K10" s="353" t="s">
        <v>992</v>
      </c>
      <c r="V10" s="569">
        <v>0</v>
      </c>
    </row>
    <row customHeight="1" ht="15" hidden="1">
      <c r="A11" s="569"/>
      <c r="B11" s="2461"/>
      <c r="C11" s="2462"/>
      <c r="D11" s="753" t="str">
        <f>B9&amp;".3"</f>
        <v>.3</v>
      </c>
      <c r="E11" s="754" t="s">
        <v>993</v>
      </c>
      <c r="F11" s="755" t="s">
        <v>344</v>
      </c>
      <c r="G11" s="1796" t="s">
        <v>28</v>
      </c>
      <c r="H11" s="465" t="s">
        <v>28</v>
      </c>
      <c r="I11" s="1796" t="s">
        <v>28</v>
      </c>
      <c r="J11" s="465" t="s">
        <v>28</v>
      </c>
      <c r="K11" s="353" t="s">
        <v>994</v>
      </c>
      <c r="V11" s="569">
        <v>0</v>
      </c>
    </row>
    <row s="4467" customFormat="1" customHeight="1" ht="15" hidden="1">
      <c r="C12" s="736"/>
      <c r="U12" s="484"/>
      <c r="V12" s="481">
        <v>0</v>
      </c>
    </row>
    <row customHeight="1" ht="33.75" hidden="1">
      <c r="A13" s="569"/>
      <c r="B13" s="2461"/>
      <c r="C13" s="2462" t="s">
        <v>250</v>
      </c>
      <c r="D13" s="753" t="str">
        <f>B13&amp;".1"</f>
        <v>.1</v>
      </c>
      <c r="E13" s="754" t="s">
        <v>995</v>
      </c>
      <c r="F13" s="755" t="s">
        <v>344</v>
      </c>
      <c r="G13" s="761" t="s">
        <v>28</v>
      </c>
      <c r="H13" s="465" t="s">
        <v>28</v>
      </c>
      <c r="I13" s="761" t="s">
        <v>28</v>
      </c>
      <c r="J13" s="465" t="s">
        <v>28</v>
      </c>
      <c r="K13" s="353" t="s">
        <v>996</v>
      </c>
      <c r="V13" s="569">
        <v>0</v>
      </c>
    </row>
    <row customHeight="1" ht="15" hidden="1">
      <c r="B14" s="2461"/>
      <c r="C14" s="2462"/>
      <c r="D14" s="753" t="str">
        <f>B13&amp;".2"</f>
        <v>.2</v>
      </c>
      <c r="E14" s="754" t="s">
        <v>997</v>
      </c>
      <c r="F14" s="755" t="s">
        <v>344</v>
      </c>
      <c r="G14" s="1796" t="s">
        <v>28</v>
      </c>
      <c r="H14" s="465" t="s">
        <v>28</v>
      </c>
      <c r="I14" s="1796" t="s">
        <v>28</v>
      </c>
      <c r="J14" s="465" t="s">
        <v>28</v>
      </c>
      <c r="K14" s="353" t="s">
        <v>998</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339</v>
      </c>
      <c r="V26" s="569">
        <v>15</v>
      </c>
    </row>
    <row s="4518" customFormat="1" customHeight="1" ht="15.75">
      <c r="A27" s="823"/>
      <c r="C27" s="240"/>
      <c r="D27" s="775"/>
      <c r="E27" s="2431" t="s">
        <v>613</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614</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338</v>
      </c>
      <c r="E29" s="2434"/>
      <c r="F29" s="2434"/>
      <c r="G29" s="951"/>
      <c r="H29" s="951"/>
      <c r="I29" s="951"/>
      <c r="J29" s="952"/>
      <c r="K29" s="2259"/>
      <c r="U29" s="739"/>
      <c r="V29" s="822">
        <v>15</v>
      </c>
    </row>
    <row customHeight="1" ht="35.699999999999996">
      <c r="C30" s="240"/>
      <c r="D30" s="825" t="s">
        <v>87</v>
      </c>
      <c r="E30" s="824" t="s">
        <v>340</v>
      </c>
      <c r="F30" s="824" t="s">
        <v>615</v>
      </c>
      <c r="G30" s="872" t="s">
        <v>341</v>
      </c>
      <c r="H30" s="871" t="s">
        <v>428</v>
      </c>
      <c r="I30" s="748" t="s">
        <v>341</v>
      </c>
      <c r="J30" s="529" t="s">
        <v>428</v>
      </c>
      <c r="K30" s="2265"/>
      <c r="V30" s="569">
        <v>34</v>
      </c>
    </row>
    <row customHeight="1" ht="15" hidden="1">
      <c r="C31" s="240"/>
      <c r="D31" s="657"/>
      <c r="E31" s="657"/>
      <c r="F31" s="657"/>
      <c r="G31" s="723"/>
      <c r="H31" s="723"/>
      <c r="I31" s="723"/>
      <c r="J31" s="723"/>
      <c r="K31" s="353"/>
      <c r="V31" s="569">
        <v>0</v>
      </c>
    </row>
    <row customHeight="1" ht="24">
      <c r="A32" s="569"/>
      <c r="B32" s="569" t="s">
        <v>999</v>
      </c>
      <c r="C32" s="590"/>
      <c r="D32" s="756">
        <v>1</v>
      </c>
      <c r="E32" s="757" t="s">
        <v>1000</v>
      </c>
      <c r="F32" s="755" t="s">
        <v>344</v>
      </c>
      <c r="G32" s="877" t="s">
        <v>344</v>
      </c>
      <c r="H32" s="877" t="s">
        <v>344</v>
      </c>
      <c r="I32" s="755" t="s">
        <v>344</v>
      </c>
      <c r="J32" s="755" t="s">
        <v>344</v>
      </c>
      <c r="K32" s="353"/>
      <c r="V32" s="569">
        <v>23</v>
      </c>
    </row>
    <row customHeight="1" ht="11.549999999999999">
      <c r="A33" s="569"/>
      <c r="C33" s="569"/>
      <c r="D33" s="411"/>
      <c r="E33" s="644" t="s">
        <v>635</v>
      </c>
      <c r="F33" s="636"/>
      <c r="G33" s="636"/>
      <c r="H33" s="636"/>
      <c r="I33" s="636"/>
      <c r="J33" s="636"/>
      <c r="K33" s="637"/>
      <c r="U33" s="569"/>
      <c r="V33" s="569">
        <v>11</v>
      </c>
    </row>
    <row customHeight="1" ht="24">
      <c r="A34" s="569"/>
      <c r="B34" s="645" t="s">
        <v>685</v>
      </c>
      <c r="C34" s="590"/>
      <c r="D34" s="756">
        <v>2</v>
      </c>
      <c r="E34" s="757" t="s">
        <v>1001</v>
      </c>
      <c r="F34" s="884" t="s">
        <v>344</v>
      </c>
      <c r="G34" s="884" t="s">
        <v>344</v>
      </c>
      <c r="H34" s="884" t="s">
        <v>344</v>
      </c>
      <c r="I34" s="755"/>
      <c r="J34" s="755"/>
      <c r="K34" s="353"/>
      <c r="V34" s="569">
        <v>23</v>
      </c>
    </row>
    <row customHeight="1" ht="11.549999999999999">
      <c r="A35" s="569"/>
      <c r="C35" s="569"/>
      <c r="D35" s="411"/>
      <c r="E35" s="644" t="s">
        <v>1002</v>
      </c>
      <c r="F35" s="636"/>
      <c r="G35" s="758"/>
      <c r="H35" s="636"/>
      <c r="I35" s="758"/>
      <c r="J35" s="636"/>
      <c r="K35" s="637"/>
      <c r="U35" s="569"/>
      <c r="V35" s="569">
        <v>11</v>
      </c>
    </row>
    <row customHeight="1" ht="71.25">
      <c r="A36" s="569"/>
      <c r="B36" s="569" t="s">
        <v>1003</v>
      </c>
      <c r="C36" s="590"/>
      <c r="D36" s="756">
        <v>3</v>
      </c>
      <c r="E36" s="757" t="s">
        <v>1004</v>
      </c>
      <c r="F36" s="759" t="s">
        <v>344</v>
      </c>
      <c r="G36" s="878" t="s">
        <v>1005</v>
      </c>
      <c r="H36" s="877" t="s">
        <v>344</v>
      </c>
      <c r="I36" s="588" t="s">
        <v>1005</v>
      </c>
      <c r="J36" s="755" t="s">
        <v>344</v>
      </c>
      <c r="K36" s="353" t="s">
        <v>1006</v>
      </c>
      <c r="V36" s="569">
        <v>68</v>
      </c>
    </row>
    <row customHeight="1" ht="11.549999999999999">
      <c r="A37" s="569"/>
      <c r="C37" s="569"/>
      <c r="D37" s="411"/>
      <c r="E37" s="644" t="s">
        <v>1007</v>
      </c>
      <c r="F37" s="636"/>
      <c r="G37" s="758"/>
      <c r="H37" s="758"/>
      <c r="I37" s="758"/>
      <c r="J37" s="758"/>
      <c r="K37" s="637"/>
      <c r="U37" s="569"/>
      <c r="V37" s="569">
        <v>11</v>
      </c>
    </row>
    <row customHeight="1" ht="71.25">
      <c r="A38" s="569"/>
      <c r="B38" s="569" t="s">
        <v>1008</v>
      </c>
      <c r="C38" s="590"/>
      <c r="D38" s="756">
        <v>4</v>
      </c>
      <c r="E38" s="757" t="s">
        <v>1009</v>
      </c>
      <c r="F38" s="759" t="s">
        <v>344</v>
      </c>
      <c r="G38" s="878" t="s">
        <v>1005</v>
      </c>
      <c r="H38" s="879" t="s">
        <v>344</v>
      </c>
      <c r="I38" s="588" t="s">
        <v>1005</v>
      </c>
      <c r="J38" s="585" t="s">
        <v>344</v>
      </c>
      <c r="K38" s="743" t="s">
        <v>1010</v>
      </c>
      <c r="V38" s="569">
        <v>68</v>
      </c>
    </row>
    <row customHeight="1" ht="11.549999999999999">
      <c r="A39" s="569"/>
      <c r="C39" s="569"/>
      <c r="D39" s="411"/>
      <c r="E39" s="644" t="s">
        <v>1011</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F2D1-9C75-1C29-6C68-0.FC27EEF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1012</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338</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1012</v>
      </c>
      <c r="H9" s="2239" t="s">
        <v>1013</v>
      </c>
      <c r="I9" s="2191" t="s">
        <v>1014</v>
      </c>
      <c r="J9" s="2191" t="s">
        <v>1015</v>
      </c>
      <c r="K9" s="2191" t="s">
        <v>1016</v>
      </c>
      <c r="L9" s="2191" t="s">
        <v>1017</v>
      </c>
      <c r="M9" s="2191" t="s">
        <v>1018</v>
      </c>
      <c r="N9" s="2273" t="s">
        <v>1019</v>
      </c>
      <c r="O9" s="2273"/>
      <c r="P9" s="2273"/>
      <c r="Q9" s="2463" t="s">
        <v>1020</v>
      </c>
      <c r="R9" s="2464"/>
      <c r="S9" s="2464"/>
      <c r="T9" s="2465"/>
      <c r="U9" s="2463" t="s">
        <v>1021</v>
      </c>
      <c r="V9" s="2464"/>
      <c r="W9" s="2464"/>
      <c r="X9" s="2465"/>
      <c r="Y9" s="2165" t="s">
        <v>1022</v>
      </c>
      <c r="Z9" s="2166"/>
      <c r="AA9" s="2166"/>
      <c r="AB9" s="2167"/>
      <c r="AE9" s="822">
        <v>41</v>
      </c>
    </row>
    <row customHeight="1" ht="43.050000000000004">
      <c r="A10" s="969"/>
      <c r="B10" s="969"/>
      <c r="C10" s="969"/>
      <c r="F10" s="2239"/>
      <c r="G10" s="2239"/>
      <c r="H10" s="2296"/>
      <c r="I10" s="2239"/>
      <c r="J10" s="2239"/>
      <c r="K10" s="2239"/>
      <c r="L10" s="2239"/>
      <c r="M10" s="2239"/>
      <c r="N10" s="967" t="s">
        <v>1023</v>
      </c>
      <c r="O10" s="967" t="s">
        <v>1024</v>
      </c>
      <c r="P10" s="968" t="s">
        <v>1025</v>
      </c>
      <c r="Q10" s="979" t="s">
        <v>88</v>
      </c>
      <c r="R10" s="979" t="s">
        <v>1026</v>
      </c>
      <c r="S10" s="979" t="s">
        <v>1027</v>
      </c>
      <c r="T10" s="980" t="s">
        <v>1028</v>
      </c>
      <c r="U10" s="979" t="s">
        <v>88</v>
      </c>
      <c r="V10" s="979" t="s">
        <v>1029</v>
      </c>
      <c r="W10" s="979" t="s">
        <v>1027</v>
      </c>
      <c r="X10" s="980" t="s">
        <v>1028</v>
      </c>
      <c r="Y10" s="365" t="s">
        <v>1030</v>
      </c>
      <c r="Z10" s="2165" t="s">
        <v>87</v>
      </c>
      <c r="AA10" s="2167"/>
      <c r="AB10" s="1113" t="s">
        <v>1031</v>
      </c>
      <c r="AE10" s="822">
        <v>41</v>
      </c>
    </row>
    <row s="4027" customFormat="1" customHeight="1" ht="5.25" hidden="1">
      <c r="A11" s="1116"/>
      <c r="B11" s="1116"/>
      <c r="C11" s="1116"/>
      <c r="E11" s="1114"/>
      <c r="F11" s="2470" t="s">
        <v>414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1032</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1033</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29A8A-6DCB-0027-185F-0.783B62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338</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1034</v>
      </c>
      <c r="G9" s="2473" t="s">
        <v>1035</v>
      </c>
      <c r="H9" s="2474"/>
      <c r="I9" s="2191" t="s">
        <v>1036</v>
      </c>
      <c r="J9" s="2191"/>
      <c r="K9" s="2191" t="s">
        <v>1037</v>
      </c>
      <c r="L9" s="2191"/>
      <c r="M9" s="2191"/>
      <c r="N9" s="2191"/>
      <c r="O9" s="2191"/>
      <c r="P9" s="2191"/>
      <c r="Q9" s="2191"/>
      <c r="R9" s="2191"/>
      <c r="S9" s="2191"/>
      <c r="T9" s="2191"/>
      <c r="U9" s="2191"/>
      <c r="V9" s="2191"/>
      <c r="W9" s="2191"/>
      <c r="X9" s="2191"/>
      <c r="Y9" s="2191"/>
      <c r="Z9" s="2256" t="s">
        <v>1038</v>
      </c>
      <c r="AA9" s="2257"/>
      <c r="AB9" s="2191" t="s">
        <v>1039</v>
      </c>
      <c r="AC9" s="2191"/>
      <c r="AD9" s="2191"/>
      <c r="AE9" s="2191"/>
      <c r="AF9" s="2239" t="s">
        <v>1040</v>
      </c>
      <c r="AG9" s="2191" t="s">
        <v>1041</v>
      </c>
      <c r="AH9" s="2191"/>
      <c r="AI9" s="2239" t="s">
        <v>1042</v>
      </c>
      <c r="AJ9" s="2191" t="s">
        <v>1043</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1044</v>
      </c>
      <c r="L10" s="2165" t="s">
        <v>1045</v>
      </c>
      <c r="M10" s="2167"/>
      <c r="N10" s="2191" t="s">
        <v>1046</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1047</v>
      </c>
      <c r="M11" s="2239" t="s">
        <v>1048</v>
      </c>
      <c r="N11" s="2191" t="s">
        <v>1049</v>
      </c>
      <c r="O11" s="2191"/>
      <c r="P11" s="2482" t="s">
        <v>1030</v>
      </c>
      <c r="Q11" s="2482" t="s">
        <v>1050</v>
      </c>
      <c r="R11" s="2482" t="s">
        <v>1051</v>
      </c>
      <c r="S11" s="2482" t="s">
        <v>1052</v>
      </c>
      <c r="T11" s="2482"/>
      <c r="U11" s="2482"/>
      <c r="V11" s="2482"/>
      <c r="W11" s="2482"/>
      <c r="X11" s="2482"/>
      <c r="Y11" s="2482"/>
      <c r="Z11" s="2258"/>
      <c r="AA11" s="2259"/>
      <c r="AB11" s="2191" t="s">
        <v>1053</v>
      </c>
      <c r="AC11" s="2191"/>
      <c r="AD11" s="2165" t="s">
        <v>1054</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1055</v>
      </c>
      <c r="K12" s="2191"/>
      <c r="L12" s="2296"/>
      <c r="M12" s="2296"/>
      <c r="N12" s="2191"/>
      <c r="O12" s="2191"/>
      <c r="P12" s="2482"/>
      <c r="Q12" s="2482"/>
      <c r="R12" s="2482"/>
      <c r="S12" s="1198" t="s">
        <v>85</v>
      </c>
      <c r="T12" s="1198" t="s">
        <v>86</v>
      </c>
      <c r="U12" s="1198" t="s">
        <v>84</v>
      </c>
      <c r="V12" s="1198" t="s">
        <v>1056</v>
      </c>
      <c r="W12" s="1198" t="s">
        <v>84</v>
      </c>
      <c r="X12" s="1198" t="s">
        <v>1057</v>
      </c>
      <c r="Y12" s="1198" t="s">
        <v>1058</v>
      </c>
      <c r="Z12" s="2264"/>
      <c r="AA12" s="2265"/>
      <c r="AB12" s="1205" t="s">
        <v>1059</v>
      </c>
      <c r="AC12" s="1205" t="s">
        <v>1060</v>
      </c>
      <c r="AD12" s="1205" t="s">
        <v>1059</v>
      </c>
      <c r="AE12" s="1205" t="s">
        <v>1060</v>
      </c>
      <c r="AF12" s="2296"/>
      <c r="AG12" s="1218" t="s">
        <v>1061</v>
      </c>
      <c r="AH12" s="1218" t="s">
        <v>1062</v>
      </c>
      <c r="AI12" s="2296"/>
      <c r="AJ12" s="1218" t="s">
        <v>1061</v>
      </c>
      <c r="AK12" s="1218" t="s">
        <v>1062</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1063</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30407-E349-C4D8-598D-0.2CFB05D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338</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1064</v>
      </c>
      <c r="H10" s="2490" t="s">
        <v>1065</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1066</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1067</v>
      </c>
      <c r="G14" s="2485" t="s">
        <v>1068</v>
      </c>
      <c r="H14" s="2485"/>
      <c r="I14" s="2485"/>
      <c r="J14" s="2485"/>
      <c r="K14" s="1298"/>
      <c r="W14" s="1219">
        <v>11</v>
      </c>
    </row>
    <row customHeight="1" ht="11.549999999999999">
      <c r="F15" s="1294">
        <v>1</v>
      </c>
      <c r="G15" s="754" t="s">
        <v>1069</v>
      </c>
      <c r="H15" s="1300">
        <f>SUM(I15:J15)</f>
        <v>0</v>
      </c>
      <c r="I15" s="1300">
        <f>SUM(I16:I27)</f>
        <v>0</v>
      </c>
      <c r="J15" s="1289"/>
      <c r="K15" s="1298"/>
      <c r="W15" s="1219">
        <v>11</v>
      </c>
    </row>
    <row customHeight="1" ht="24">
      <c r="F16" s="1294" t="s">
        <v>1070</v>
      </c>
      <c r="G16" s="1301" t="s">
        <v>1071</v>
      </c>
      <c r="H16" s="1300">
        <f>SUM(I16:J16)</f>
        <v>0</v>
      </c>
      <c r="I16" s="1299"/>
      <c r="J16" s="1289"/>
      <c r="K16" s="1298"/>
      <c r="W16" s="1219">
        <v>23</v>
      </c>
    </row>
    <row customHeight="1" ht="24">
      <c r="F17" s="1294" t="s">
        <v>1072</v>
      </c>
      <c r="G17" s="1301" t="s">
        <v>1073</v>
      </c>
      <c r="H17" s="1300">
        <f>SUM(I17:J17)</f>
        <v>0</v>
      </c>
      <c r="I17" s="1299"/>
      <c r="J17" s="1289"/>
      <c r="K17" s="1298"/>
      <c r="W17" s="1219">
        <v>23</v>
      </c>
    </row>
    <row customHeight="1" ht="35.699999999999996">
      <c r="F18" s="1294" t="s">
        <v>1074</v>
      </c>
      <c r="G18" s="1301" t="s">
        <v>1075</v>
      </c>
      <c r="H18" s="1300">
        <f>SUM(I18:J18)</f>
        <v>0</v>
      </c>
      <c r="I18" s="1299"/>
      <c r="J18" s="1289"/>
      <c r="K18" s="1298"/>
      <c r="W18" s="1219">
        <v>34</v>
      </c>
    </row>
    <row customHeight="1" ht="35.699999999999996">
      <c r="F19" s="1294" t="s">
        <v>1076</v>
      </c>
      <c r="G19" s="1301" t="s">
        <v>1077</v>
      </c>
      <c r="H19" s="1300">
        <f>SUM(I19:J19)</f>
        <v>0</v>
      </c>
      <c r="I19" s="1299"/>
      <c r="J19" s="1289"/>
      <c r="K19" s="1298"/>
      <c r="W19" s="1219">
        <v>34</v>
      </c>
    </row>
    <row customHeight="1" ht="48.29999999999999">
      <c r="F20" s="1294" t="s">
        <v>1078</v>
      </c>
      <c r="G20" s="1301" t="s">
        <v>1079</v>
      </c>
      <c r="H20" s="1300">
        <f>SUM(I20:J20)</f>
        <v>0</v>
      </c>
      <c r="I20" s="1299"/>
      <c r="J20" s="1289"/>
      <c r="K20" s="1298"/>
      <c r="W20" s="1219">
        <v>46</v>
      </c>
    </row>
    <row customHeight="1" ht="35.699999999999996">
      <c r="F21" s="1294" t="s">
        <v>1080</v>
      </c>
      <c r="G21" s="1301" t="s">
        <v>1081</v>
      </c>
      <c r="H21" s="1300">
        <f>SUM(I21:J21)</f>
        <v>0</v>
      </c>
      <c r="I21" s="1299"/>
      <c r="J21" s="1289"/>
      <c r="K21" s="1298"/>
      <c r="W21" s="1219">
        <v>34</v>
      </c>
    </row>
    <row customHeight="1" ht="35.699999999999996">
      <c r="F22" s="1294" t="s">
        <v>1082</v>
      </c>
      <c r="G22" s="1301" t="s">
        <v>1083</v>
      </c>
      <c r="H22" s="1300">
        <f>SUM(I22:J22)</f>
        <v>0</v>
      </c>
      <c r="I22" s="1299"/>
      <c r="J22" s="1289"/>
      <c r="K22" s="1298"/>
      <c r="W22" s="1219">
        <v>34</v>
      </c>
    </row>
    <row customHeight="1" ht="24">
      <c r="F23" s="1294" t="s">
        <v>1084</v>
      </c>
      <c r="G23" s="1301" t="s">
        <v>1085</v>
      </c>
      <c r="H23" s="1300">
        <f>SUM(I23:J23)</f>
        <v>0</v>
      </c>
      <c r="I23" s="1299"/>
      <c r="J23" s="1289"/>
      <c r="K23" s="1298"/>
      <c r="W23" s="1219">
        <v>23</v>
      </c>
    </row>
    <row customHeight="1" ht="24">
      <c r="F24" s="1294" t="s">
        <v>1086</v>
      </c>
      <c r="G24" s="1301" t="s">
        <v>1087</v>
      </c>
      <c r="H24" s="1300">
        <f>SUM(I24:J24)</f>
        <v>0</v>
      </c>
      <c r="I24" s="1299"/>
      <c r="J24" s="1289"/>
      <c r="K24" s="1298"/>
      <c r="W24" s="1219">
        <v>23</v>
      </c>
    </row>
    <row customHeight="1" ht="35.699999999999996">
      <c r="F25" s="1294" t="s">
        <v>1088</v>
      </c>
      <c r="G25" s="1301" t="s">
        <v>1089</v>
      </c>
      <c r="H25" s="1300">
        <f>SUM(I25:J25)</f>
        <v>0</v>
      </c>
      <c r="I25" s="1299"/>
      <c r="J25" s="1289"/>
      <c r="K25" s="1298"/>
      <c r="W25" s="1219">
        <v>34</v>
      </c>
    </row>
    <row customHeight="1" ht="35.699999999999996">
      <c r="F26" s="1294" t="s">
        <v>1090</v>
      </c>
      <c r="G26" s="1301" t="s">
        <v>1091</v>
      </c>
      <c r="H26" s="1300">
        <f>SUM(I26:J26)</f>
        <v>0</v>
      </c>
      <c r="I26" s="1299"/>
      <c r="J26" s="1289"/>
      <c r="K26" s="1298"/>
      <c r="W26" s="1219">
        <v>34</v>
      </c>
    </row>
    <row customHeight="1" ht="11.549999999999999">
      <c r="F27" s="1294" t="s">
        <v>1092</v>
      </c>
      <c r="G27" s="1301" t="s">
        <v>1093</v>
      </c>
      <c r="H27" s="1300">
        <f>SUM(I27:J27)</f>
        <v>0</v>
      </c>
      <c r="I27" s="1299"/>
      <c r="J27" s="1289"/>
      <c r="K27" s="1298"/>
      <c r="W27" s="1219">
        <v>11</v>
      </c>
    </row>
    <row customHeight="1" ht="11.549999999999999">
      <c r="F28" s="1294">
        <v>2</v>
      </c>
      <c r="G28" s="754" t="s">
        <v>1094</v>
      </c>
      <c r="H28" s="1300">
        <f>SUM(I28:J28)</f>
        <v>0</v>
      </c>
      <c r="I28" s="1300">
        <f>SUM(I29:I31)</f>
        <v>0</v>
      </c>
      <c r="J28" s="1289"/>
      <c r="K28" s="1298"/>
      <c r="W28" s="1219">
        <v>11</v>
      </c>
    </row>
    <row customHeight="1" ht="11.549999999999999">
      <c r="F29" s="1294" t="s">
        <v>757</v>
      </c>
      <c r="G29" s="1301" t="s">
        <v>1095</v>
      </c>
      <c r="H29" s="1300">
        <f>SUM(I29:J29)</f>
        <v>0</v>
      </c>
      <c r="I29" s="1299"/>
      <c r="J29" s="1289"/>
      <c r="K29" s="1298"/>
      <c r="W29" s="1219">
        <v>11</v>
      </c>
    </row>
    <row customHeight="1" ht="11.549999999999999">
      <c r="F30" s="1294" t="s">
        <v>345</v>
      </c>
      <c r="G30" s="1301" t="s">
        <v>1096</v>
      </c>
      <c r="H30" s="1300">
        <f>SUM(I30:J30)</f>
        <v>0</v>
      </c>
      <c r="I30" s="1299"/>
      <c r="J30" s="1289"/>
      <c r="K30" s="1298"/>
      <c r="W30" s="1219">
        <v>11</v>
      </c>
    </row>
    <row customHeight="1" ht="11.549999999999999">
      <c r="F31" s="1294" t="s">
        <v>348</v>
      </c>
      <c r="G31" s="1301" t="s">
        <v>1097</v>
      </c>
      <c r="H31" s="1300">
        <f>SUM(I31:J31)</f>
        <v>0</v>
      </c>
      <c r="I31" s="1299"/>
      <c r="J31" s="1289"/>
      <c r="K31" s="1298"/>
      <c r="W31" s="1219">
        <v>11</v>
      </c>
    </row>
    <row customHeight="1" ht="11.549999999999999">
      <c r="F32" s="1294">
        <v>3</v>
      </c>
      <c r="G32" s="754" t="s">
        <v>1098</v>
      </c>
      <c r="H32" s="1300">
        <f>SUM(I32:J32)</f>
        <v>0</v>
      </c>
      <c r="I32" s="1300">
        <f>SUM(I33:I34)</f>
        <v>0</v>
      </c>
      <c r="J32" s="1289"/>
      <c r="K32" s="1298"/>
      <c r="W32" s="1219">
        <v>11</v>
      </c>
    </row>
    <row customHeight="1" ht="48.29999999999999">
      <c r="F33" s="1294" t="s">
        <v>362</v>
      </c>
      <c r="G33" s="1301" t="s">
        <v>1099</v>
      </c>
      <c r="H33" s="1300">
        <f>SUM(I33:J33)</f>
        <v>0</v>
      </c>
      <c r="I33" s="1299"/>
      <c r="J33" s="1289"/>
      <c r="K33" s="1298"/>
      <c r="W33" s="1219">
        <v>46</v>
      </c>
    </row>
    <row customHeight="1" ht="11.549999999999999">
      <c r="F34" s="1294" t="s">
        <v>370</v>
      </c>
      <c r="G34" s="1301" t="s">
        <v>1100</v>
      </c>
      <c r="H34" s="1300">
        <f>SUM(I34:J34)</f>
        <v>0</v>
      </c>
      <c r="I34" s="1299"/>
      <c r="J34" s="1289"/>
      <c r="K34" s="1298"/>
      <c r="W34" s="1219">
        <v>11</v>
      </c>
    </row>
    <row customHeight="1" ht="11.549999999999999">
      <c r="F35" s="1294">
        <v>4</v>
      </c>
      <c r="G35" s="754" t="s">
        <v>1101</v>
      </c>
      <c r="H35" s="1300">
        <f>SUM(I35:J35)</f>
        <v>0</v>
      </c>
      <c r="I35" s="1299"/>
      <c r="J35" s="1289"/>
      <c r="K35" s="1298"/>
      <c r="W35" s="1219">
        <v>11</v>
      </c>
    </row>
    <row customHeight="1" ht="11.549999999999999">
      <c r="F36" s="1294"/>
      <c r="G36" s="757" t="s">
        <v>1102</v>
      </c>
      <c r="H36" s="1300">
        <f>SUM(I36:J36)</f>
        <v>0</v>
      </c>
      <c r="I36" s="1300">
        <f>SUM(I15,I28,I32,I35)</f>
        <v>0</v>
      </c>
      <c r="J36" s="1289"/>
      <c r="K36" s="1298"/>
      <c r="W36" s="1219">
        <v>11</v>
      </c>
    </row>
    <row customHeight="1" ht="29.25">
      <c r="F37" s="1295" t="s">
        <v>1103</v>
      </c>
      <c r="G37" s="2486" t="s">
        <v>1104</v>
      </c>
      <c r="H37" s="2486"/>
      <c r="I37" s="2486"/>
      <c r="J37" s="2486"/>
      <c r="K37" s="1298"/>
      <c r="W37" s="1219">
        <v>28</v>
      </c>
    </row>
    <row customHeight="1" ht="24">
      <c r="F38" s="1294" t="s">
        <v>108</v>
      </c>
      <c r="G38" s="754" t="s">
        <v>1105</v>
      </c>
      <c r="H38" s="1300">
        <f>SUM(I38:J38)</f>
        <v>0</v>
      </c>
      <c r="I38" s="1300">
        <f>SUM(I39,I44,I47)</f>
        <v>0</v>
      </c>
      <c r="J38" s="1289"/>
      <c r="K38" s="1298"/>
      <c r="W38" s="1219">
        <v>23</v>
      </c>
    </row>
    <row customHeight="1" ht="11.549999999999999">
      <c r="F39" s="1294" t="s">
        <v>1070</v>
      </c>
      <c r="G39" s="1301" t="s">
        <v>1069</v>
      </c>
      <c r="H39" s="1300">
        <f>SUM(I39:J39)</f>
        <v>0</v>
      </c>
      <c r="I39" s="1300">
        <f>SUM(I40:I43)</f>
        <v>0</v>
      </c>
      <c r="J39" s="1289"/>
      <c r="K39" s="1298"/>
      <c r="W39" s="1219">
        <v>11</v>
      </c>
    </row>
    <row customHeight="1" ht="24">
      <c r="F40" s="1294" t="s">
        <v>1106</v>
      </c>
      <c r="G40" s="1302" t="s">
        <v>1107</v>
      </c>
      <c r="H40" s="1300">
        <f>SUM(I40:J40)</f>
        <v>0</v>
      </c>
      <c r="I40" s="1299"/>
      <c r="J40" s="1289"/>
      <c r="K40" s="1298"/>
      <c r="W40" s="1219">
        <v>23</v>
      </c>
    </row>
    <row customHeight="1" ht="11.549999999999999">
      <c r="F41" s="1294" t="s">
        <v>1108</v>
      </c>
      <c r="G41" s="1302" t="s">
        <v>1109</v>
      </c>
      <c r="H41" s="1300">
        <f>SUM(I41:J41)</f>
        <v>0</v>
      </c>
      <c r="I41" s="1299"/>
      <c r="J41" s="1289"/>
      <c r="K41" s="1298"/>
      <c r="W41" s="1219">
        <v>11</v>
      </c>
    </row>
    <row customHeight="1" ht="11.549999999999999">
      <c r="F42" s="1294" t="s">
        <v>1110</v>
      </c>
      <c r="G42" s="1302" t="s">
        <v>1111</v>
      </c>
      <c r="H42" s="1300">
        <f>SUM(I42:J42)</f>
        <v>0</v>
      </c>
      <c r="I42" s="1299"/>
      <c r="J42" s="1289"/>
      <c r="K42" s="1298"/>
      <c r="W42" s="1219">
        <v>11</v>
      </c>
    </row>
    <row customHeight="1" ht="35.699999999999996">
      <c r="F43" s="1294" t="s">
        <v>1112</v>
      </c>
      <c r="G43" s="1302" t="s">
        <v>1113</v>
      </c>
      <c r="H43" s="1300">
        <f>SUM(I43:J43)</f>
        <v>0</v>
      </c>
      <c r="I43" s="1299"/>
      <c r="J43" s="1289"/>
      <c r="K43" s="1298"/>
      <c r="W43" s="1219">
        <v>34</v>
      </c>
    </row>
    <row customHeight="1" ht="11.549999999999999">
      <c r="F44" s="1294" t="s">
        <v>1072</v>
      </c>
      <c r="G44" s="1301" t="s">
        <v>1098</v>
      </c>
      <c r="H44" s="1300">
        <f>SUM(I44:J44)</f>
        <v>0</v>
      </c>
      <c r="I44" s="1300">
        <f>SUM(I45:I46)</f>
        <v>0</v>
      </c>
      <c r="J44" s="1289"/>
      <c r="K44" s="1298"/>
      <c r="W44" s="1219">
        <v>11</v>
      </c>
    </row>
    <row customHeight="1" ht="48.29999999999999">
      <c r="F45" s="1294" t="s">
        <v>1114</v>
      </c>
      <c r="G45" s="1302" t="s">
        <v>1099</v>
      </c>
      <c r="H45" s="1300">
        <f>SUM(I45:J45)</f>
        <v>0</v>
      </c>
      <c r="I45" s="1299"/>
      <c r="J45" s="1289"/>
      <c r="K45" s="1298"/>
      <c r="W45" s="1219">
        <v>46</v>
      </c>
    </row>
    <row customHeight="1" ht="11.549999999999999">
      <c r="F46" s="1294" t="s">
        <v>1115</v>
      </c>
      <c r="G46" s="1302" t="s">
        <v>1100</v>
      </c>
      <c r="H46" s="1300">
        <f>SUM(I46:J46)</f>
        <v>0</v>
      </c>
      <c r="I46" s="1299"/>
      <c r="J46" s="1289"/>
      <c r="K46" s="1298"/>
      <c r="W46" s="1219">
        <v>11</v>
      </c>
    </row>
    <row customHeight="1" ht="11.549999999999999">
      <c r="F47" s="1294" t="s">
        <v>1074</v>
      </c>
      <c r="G47" s="1301" t="s">
        <v>1116</v>
      </c>
      <c r="H47" s="1300">
        <f>SUM(I47:J47)</f>
        <v>0</v>
      </c>
      <c r="I47" s="1299"/>
      <c r="J47" s="1289"/>
      <c r="K47" s="1298"/>
      <c r="W47" s="1219">
        <v>11</v>
      </c>
    </row>
    <row customHeight="1" ht="24">
      <c r="F48" s="1294" t="s">
        <v>109</v>
      </c>
      <c r="G48" s="754" t="s">
        <v>1117</v>
      </c>
      <c r="H48" s="1300">
        <f>SUM(I48:J48)</f>
        <v>0</v>
      </c>
      <c r="I48" s="1300">
        <f>SUM(I49,I54,I57)</f>
        <v>0</v>
      </c>
      <c r="J48" s="1289"/>
      <c r="K48" s="1298"/>
      <c r="W48" s="1219">
        <v>23</v>
      </c>
    </row>
    <row customHeight="1" ht="11.549999999999999">
      <c r="F49" s="1294" t="s">
        <v>757</v>
      </c>
      <c r="G49" s="1301" t="s">
        <v>1069</v>
      </c>
      <c r="H49" s="1300">
        <f>SUM(I49:J49)</f>
        <v>0</v>
      </c>
      <c r="I49" s="1300">
        <f>SUM(I50:I53)</f>
        <v>0</v>
      </c>
      <c r="J49" s="1289"/>
      <c r="K49" s="1298"/>
      <c r="W49" s="1219">
        <v>11</v>
      </c>
    </row>
    <row customHeight="1" ht="24">
      <c r="F50" s="1294" t="s">
        <v>760</v>
      </c>
      <c r="G50" s="1302" t="s">
        <v>1107</v>
      </c>
      <c r="H50" s="1300">
        <f>SUM(I50:J50)</f>
        <v>0</v>
      </c>
      <c r="I50" s="1299"/>
      <c r="J50" s="1289"/>
      <c r="K50" s="1298"/>
      <c r="W50" s="1219">
        <v>23</v>
      </c>
    </row>
    <row customHeight="1" ht="11.549999999999999">
      <c r="F51" s="1294" t="s">
        <v>763</v>
      </c>
      <c r="G51" s="1302" t="s">
        <v>1109</v>
      </c>
      <c r="H51" s="1300">
        <f>SUM(I51:J51)</f>
        <v>0</v>
      </c>
      <c r="I51" s="1299"/>
      <c r="J51" s="1289"/>
      <c r="K51" s="1298"/>
      <c r="W51" s="1219">
        <v>11</v>
      </c>
    </row>
    <row customHeight="1" ht="11.549999999999999">
      <c r="F52" s="1294" t="s">
        <v>1118</v>
      </c>
      <c r="G52" s="1302" t="s">
        <v>1111</v>
      </c>
      <c r="H52" s="1300">
        <f>SUM(I52:J52)</f>
        <v>0</v>
      </c>
      <c r="I52" s="1299"/>
      <c r="J52" s="1289"/>
      <c r="K52" s="1298"/>
      <c r="W52" s="1219">
        <v>11</v>
      </c>
    </row>
    <row customHeight="1" ht="35.699999999999996">
      <c r="F53" s="1294" t="s">
        <v>1119</v>
      </c>
      <c r="G53" s="1302" t="s">
        <v>1113</v>
      </c>
      <c r="H53" s="1300">
        <f>SUM(I53:J53)</f>
        <v>0</v>
      </c>
      <c r="I53" s="1299"/>
      <c r="J53" s="1289"/>
      <c r="K53" s="1298"/>
      <c r="W53" s="1219">
        <v>34</v>
      </c>
    </row>
    <row customHeight="1" ht="11.549999999999999">
      <c r="F54" s="1294" t="s">
        <v>345</v>
      </c>
      <c r="G54" s="1301" t="s">
        <v>1098</v>
      </c>
      <c r="H54" s="1300">
        <f>SUM(I54:J54)</f>
        <v>0</v>
      </c>
      <c r="I54" s="1300">
        <f>SUM(I55:I56)</f>
        <v>0</v>
      </c>
      <c r="J54" s="1289"/>
      <c r="K54" s="1298"/>
      <c r="W54" s="1219">
        <v>11</v>
      </c>
    </row>
    <row customHeight="1" ht="48.29999999999999">
      <c r="F55" s="1294" t="s">
        <v>767</v>
      </c>
      <c r="G55" s="1302" t="s">
        <v>1099</v>
      </c>
      <c r="H55" s="1300">
        <f>SUM(I55:J55)</f>
        <v>0</v>
      </c>
      <c r="I55" s="1299"/>
      <c r="J55" s="1289"/>
      <c r="K55" s="1298"/>
      <c r="W55" s="1219">
        <v>46</v>
      </c>
    </row>
    <row customHeight="1" ht="11.549999999999999">
      <c r="F56" s="1294" t="s">
        <v>769</v>
      </c>
      <c r="G56" s="1302" t="s">
        <v>1100</v>
      </c>
      <c r="H56" s="1300">
        <f>SUM(I56:J56)</f>
        <v>0</v>
      </c>
      <c r="I56" s="1299"/>
      <c r="J56" s="1289"/>
      <c r="K56" s="1298"/>
      <c r="W56" s="1219">
        <v>11</v>
      </c>
    </row>
    <row customHeight="1" ht="11.549999999999999">
      <c r="F57" s="1294" t="s">
        <v>348</v>
      </c>
      <c r="G57" s="1301" t="s">
        <v>1116</v>
      </c>
      <c r="H57" s="1300">
        <f>SUM(I57:J57)</f>
        <v>0</v>
      </c>
      <c r="I57" s="1299"/>
      <c r="J57" s="1289"/>
      <c r="K57" s="1298"/>
      <c r="W57" s="1219">
        <v>11</v>
      </c>
    </row>
    <row customHeight="1" ht="11.549999999999999">
      <c r="F58" s="1294"/>
      <c r="G58" s="1303" t="s">
        <v>1102</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2DCD2-7CFB-94C5-DE4A-0.78F68F7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1120</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1121</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338</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1122</v>
      </c>
      <c r="H11" s="2501" t="s">
        <v>1123</v>
      </c>
      <c r="I11" s="2501" t="s">
        <v>1124</v>
      </c>
      <c r="J11" s="2502"/>
      <c r="K11" s="2502"/>
      <c r="L11" s="2502"/>
      <c r="M11" s="2502"/>
      <c r="N11" s="2502"/>
      <c r="O11" s="2273" t="s">
        <v>1125</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1125</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1125</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1126</v>
      </c>
      <c r="P12" s="2273"/>
      <c r="Q12" s="2273"/>
      <c r="R12" s="2273"/>
      <c r="S12" s="2273" t="s">
        <v>1127</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1128</v>
      </c>
      <c r="BU12" s="2451"/>
      <c r="BV12" s="2451"/>
      <c r="BW12" s="2497"/>
      <c r="BX12" s="2450" t="s">
        <v>1129</v>
      </c>
      <c r="BY12" s="2451"/>
      <c r="BZ12" s="2451"/>
      <c r="CA12" s="2497"/>
      <c r="CB12" s="2450" t="s">
        <v>1130</v>
      </c>
      <c r="CC12" s="2497"/>
      <c r="CD12" s="2450" t="s">
        <v>1131</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1132</v>
      </c>
      <c r="CZ12" s="2451"/>
      <c r="DA12" s="2451"/>
      <c r="DB12" s="2451"/>
      <c r="DC12" s="2451"/>
      <c r="DD12" s="2497"/>
      <c r="DE12" s="2450" t="s">
        <v>1133</v>
      </c>
      <c r="DF12" s="2497"/>
      <c r="DG12" s="2450" t="s">
        <v>1131</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1134</v>
      </c>
      <c r="P13" s="2273"/>
      <c r="Q13" s="2273"/>
      <c r="R13" s="2273"/>
      <c r="S13" s="2400" t="s">
        <v>1135</v>
      </c>
      <c r="T13" s="2452"/>
      <c r="U13" s="2191" t="s">
        <v>1136</v>
      </c>
      <c r="V13" s="2191"/>
      <c r="W13" s="2191"/>
      <c r="X13" s="2191"/>
      <c r="Y13" s="2191" t="s">
        <v>1137</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1138</v>
      </c>
      <c r="BU13" s="2452"/>
      <c r="BV13" s="2400" t="s">
        <v>1139</v>
      </c>
      <c r="BW13" s="2452"/>
      <c r="BX13" s="2400" t="s">
        <v>1140</v>
      </c>
      <c r="BY13" s="2452"/>
      <c r="BZ13" s="2400" t="s">
        <v>1141</v>
      </c>
      <c r="CA13" s="2452"/>
      <c r="CB13" s="2400" t="s">
        <v>1142</v>
      </c>
      <c r="CC13" s="2452"/>
      <c r="CD13" s="2400" t="s">
        <v>1143</v>
      </c>
      <c r="CE13" s="2452"/>
      <c r="CF13" s="2400" t="s">
        <v>1144</v>
      </c>
      <c r="CG13" s="2452"/>
      <c r="CH13" s="2450" t="s">
        <v>1145</v>
      </c>
      <c r="CI13" s="2451"/>
      <c r="CJ13" s="2451"/>
      <c r="CK13" s="2497"/>
      <c r="CL13" s="2500"/>
      <c r="CM13" s="2498"/>
      <c r="CN13" s="2498"/>
      <c r="CO13" s="2498"/>
      <c r="CP13" s="2498"/>
      <c r="CQ13" s="2498"/>
      <c r="CR13" s="2498"/>
      <c r="CS13" s="2498"/>
      <c r="CT13" s="2498"/>
      <c r="CU13" s="2498"/>
      <c r="CV13" s="2498"/>
      <c r="CW13" s="2498"/>
      <c r="CX13" s="2517"/>
      <c r="CY13" s="2400" t="s">
        <v>1146</v>
      </c>
      <c r="CZ13" s="2452"/>
      <c r="DA13" s="2400" t="s">
        <v>1147</v>
      </c>
      <c r="DB13" s="2452"/>
      <c r="DC13" s="2400" t="s">
        <v>1148</v>
      </c>
      <c r="DD13" s="2452"/>
      <c r="DE13" s="2400" t="s">
        <v>1149</v>
      </c>
      <c r="DF13" s="2452"/>
      <c r="DG13" s="2450" t="s">
        <v>1150</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1151</v>
      </c>
      <c r="P14" s="2452"/>
      <c r="Q14" s="2400" t="s">
        <v>1152</v>
      </c>
      <c r="R14" s="2452"/>
      <c r="S14" s="2401"/>
      <c r="T14" s="2277"/>
      <c r="U14" s="2400" t="s">
        <v>884</v>
      </c>
      <c r="V14" s="2452"/>
      <c r="W14" s="2400" t="s">
        <v>887</v>
      </c>
      <c r="X14" s="2452"/>
      <c r="Y14" s="2400" t="s">
        <v>884</v>
      </c>
      <c r="Z14" s="2452"/>
      <c r="AA14" s="2400" t="s">
        <v>894</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1153</v>
      </c>
      <c r="CI14" s="2452"/>
      <c r="CJ14" s="2400" t="s">
        <v>1154</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1155</v>
      </c>
      <c r="DH14" s="2452"/>
      <c r="DI14" s="2400" t="s">
        <v>1156</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874</v>
      </c>
      <c r="P16" s="2497"/>
      <c r="Q16" s="2450" t="s">
        <v>876</v>
      </c>
      <c r="R16" s="2497"/>
      <c r="S16" s="2450" t="s">
        <v>880</v>
      </c>
      <c r="T16" s="2497"/>
      <c r="U16" s="2450" t="s">
        <v>885</v>
      </c>
      <c r="V16" s="2497"/>
      <c r="W16" s="2450" t="s">
        <v>888</v>
      </c>
      <c r="X16" s="2497"/>
      <c r="Y16" s="2450" t="s">
        <v>892</v>
      </c>
      <c r="Z16" s="2497"/>
      <c r="AA16" s="2450" t="s">
        <v>895</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607</v>
      </c>
      <c r="BU16" s="2497"/>
      <c r="BV16" s="2450" t="s">
        <v>607</v>
      </c>
      <c r="BW16" s="2497"/>
      <c r="BX16" s="2450" t="s">
        <v>607</v>
      </c>
      <c r="BY16" s="2497"/>
      <c r="BZ16" s="2450" t="s">
        <v>607</v>
      </c>
      <c r="CA16" s="2497"/>
      <c r="CB16" s="2450" t="s">
        <v>1157</v>
      </c>
      <c r="CC16" s="2497"/>
      <c r="CD16" s="2450" t="s">
        <v>607</v>
      </c>
      <c r="CE16" s="2497"/>
      <c r="CF16" s="2450" t="s">
        <v>1158</v>
      </c>
      <c r="CG16" s="2497"/>
      <c r="CH16" s="2450" t="s">
        <v>1159</v>
      </c>
      <c r="CI16" s="2497"/>
      <c r="CJ16" s="2450" t="s">
        <v>1159</v>
      </c>
      <c r="CK16" s="2497"/>
      <c r="CL16" s="2500"/>
      <c r="CM16" s="2498"/>
      <c r="CN16" s="2498"/>
      <c r="CO16" s="2498"/>
      <c r="CP16" s="2498"/>
      <c r="CQ16" s="2498"/>
      <c r="CR16" s="2498"/>
      <c r="CS16" s="2498"/>
      <c r="CT16" s="2498"/>
      <c r="CU16" s="2498"/>
      <c r="CV16" s="2498"/>
      <c r="CW16" s="2498"/>
      <c r="CX16" s="2517"/>
      <c r="CY16" s="2400" t="s">
        <v>607</v>
      </c>
      <c r="CZ16" s="2452"/>
      <c r="DA16" s="2400" t="s">
        <v>607</v>
      </c>
      <c r="DB16" s="2452"/>
      <c r="DC16" s="2400" t="s">
        <v>607</v>
      </c>
      <c r="DD16" s="2452"/>
      <c r="DE16" s="2450" t="s">
        <v>1157</v>
      </c>
      <c r="DF16" s="2497"/>
      <c r="DG16" s="2450" t="s">
        <v>1160</v>
      </c>
      <c r="DH16" s="2497"/>
      <c r="DI16" s="2450" t="s">
        <v>1160</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1161</v>
      </c>
      <c r="P17" s="1255" t="s">
        <v>1162</v>
      </c>
      <c r="Q17" s="1255" t="s">
        <v>1161</v>
      </c>
      <c r="R17" s="1255" t="s">
        <v>1162</v>
      </c>
      <c r="S17" s="1255" t="s">
        <v>1161</v>
      </c>
      <c r="T17" s="1255" t="s">
        <v>1162</v>
      </c>
      <c r="U17" s="1255" t="s">
        <v>1161</v>
      </c>
      <c r="V17" s="1255" t="s">
        <v>1162</v>
      </c>
      <c r="W17" s="1255" t="s">
        <v>1161</v>
      </c>
      <c r="X17" s="1255" t="s">
        <v>1162</v>
      </c>
      <c r="Y17" s="1255" t="s">
        <v>1161</v>
      </c>
      <c r="Z17" s="1255" t="s">
        <v>1162</v>
      </c>
      <c r="AA17" s="1255" t="s">
        <v>1161</v>
      </c>
      <c r="AB17" s="1255" t="s">
        <v>1162</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1161</v>
      </c>
      <c r="BU17" s="1255" t="s">
        <v>1162</v>
      </c>
      <c r="BV17" s="1255" t="s">
        <v>1161</v>
      </c>
      <c r="BW17" s="1255" t="s">
        <v>1162</v>
      </c>
      <c r="BX17" s="1255" t="s">
        <v>1161</v>
      </c>
      <c r="BY17" s="1255" t="s">
        <v>1162</v>
      </c>
      <c r="BZ17" s="1255" t="s">
        <v>1161</v>
      </c>
      <c r="CA17" s="1255" t="s">
        <v>1162</v>
      </c>
      <c r="CB17" s="1255" t="s">
        <v>1161</v>
      </c>
      <c r="CC17" s="1255" t="s">
        <v>1162</v>
      </c>
      <c r="CD17" s="1255" t="s">
        <v>1161</v>
      </c>
      <c r="CE17" s="1255" t="s">
        <v>1162</v>
      </c>
      <c r="CF17" s="1255" t="s">
        <v>1161</v>
      </c>
      <c r="CG17" s="1255" t="s">
        <v>1162</v>
      </c>
      <c r="CH17" s="1255" t="s">
        <v>1161</v>
      </c>
      <c r="CI17" s="1255" t="s">
        <v>1162</v>
      </c>
      <c r="CJ17" s="1255" t="s">
        <v>1161</v>
      </c>
      <c r="CK17" s="1255" t="s">
        <v>1162</v>
      </c>
      <c r="CL17" s="2500"/>
      <c r="CM17" s="2498"/>
      <c r="CN17" s="2498"/>
      <c r="CO17" s="2498"/>
      <c r="CP17" s="2498"/>
      <c r="CQ17" s="2498"/>
      <c r="CR17" s="2498"/>
      <c r="CS17" s="2498"/>
      <c r="CT17" s="2498"/>
      <c r="CU17" s="2498"/>
      <c r="CV17" s="2498"/>
      <c r="CW17" s="2498"/>
      <c r="CX17" s="2517"/>
      <c r="CY17" s="1255" t="s">
        <v>1161</v>
      </c>
      <c r="CZ17" s="1255" t="s">
        <v>1162</v>
      </c>
      <c r="DA17" s="1255" t="s">
        <v>1161</v>
      </c>
      <c r="DB17" s="1255" t="s">
        <v>1162</v>
      </c>
      <c r="DC17" s="1255" t="s">
        <v>1161</v>
      </c>
      <c r="DD17" s="1255" t="s">
        <v>1162</v>
      </c>
      <c r="DE17" s="1255" t="s">
        <v>1161</v>
      </c>
      <c r="DF17" s="1255" t="s">
        <v>1162</v>
      </c>
      <c r="DG17" s="1255" t="s">
        <v>1161</v>
      </c>
      <c r="DH17" s="1255" t="s">
        <v>1162</v>
      </c>
      <c r="DI17" s="1255" t="s">
        <v>1161</v>
      </c>
      <c r="DJ17" s="1255" t="s">
        <v>1162</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414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98CE-9456-A8C6-677E-0.1C0D2A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250</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339</v>
      </c>
      <c r="S9" s="569">
        <v>15</v>
      </c>
    </row>
    <row s="4518" customFormat="1" customHeight="1" ht="15.75">
      <c r="A10" s="823"/>
      <c r="C10" s="240"/>
      <c r="D10" s="775"/>
      <c r="E10" s="2431" t="s">
        <v>613</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614</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338</v>
      </c>
      <c r="E12" s="2434"/>
      <c r="F12" s="2434"/>
      <c r="G12" s="951"/>
      <c r="H12" s="951"/>
      <c r="I12" s="2191"/>
      <c r="R12" s="739"/>
      <c r="S12" s="822">
        <v>15</v>
      </c>
    </row>
    <row customHeight="1" ht="35.699999999999996">
      <c r="C13" s="240"/>
      <c r="D13" s="825" t="s">
        <v>87</v>
      </c>
      <c r="E13" s="824" t="s">
        <v>340</v>
      </c>
      <c r="F13" s="824" t="s">
        <v>615</v>
      </c>
      <c r="G13" s="872" t="s">
        <v>341</v>
      </c>
      <c r="H13" s="818" t="s">
        <v>341</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1163</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1163</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1163</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344</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1164</v>
      </c>
      <c r="E20" s="752"/>
      <c r="F20" s="573"/>
      <c r="G20" s="573"/>
      <c r="H20" s="573"/>
      <c r="I20" s="1827"/>
      <c r="S20" s="569">
        <v>0</v>
      </c>
    </row>
    <row customHeight="1" ht="29.25">
      <c r="C21" s="515"/>
      <c r="D21" s="603" t="s">
        <v>351</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1165</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0639-E8B1-5E31-CF97-0.A848103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338</v>
      </c>
      <c r="E9" s="2273"/>
      <c r="F9" s="2273"/>
      <c r="G9" s="2453" t="s">
        <v>339</v>
      </c>
      <c r="Q9" s="147">
        <v>14</v>
      </c>
    </row>
    <row customHeight="1" ht="24">
      <c r="C10" s="160"/>
      <c r="D10" s="169" t="s">
        <v>87</v>
      </c>
      <c r="E10" s="172" t="s">
        <v>340</v>
      </c>
      <c r="F10" s="172" t="s">
        <v>428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344</v>
      </c>
      <c r="G12" s="215"/>
      <c r="Q12" s="147">
        <v>62</v>
      </c>
    </row>
    <row customHeight="1" ht="24">
      <c r="A13" s="256"/>
      <c r="C13" s="160"/>
      <c r="D13" s="211" t="s">
        <v>1070</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344</v>
      </c>
      <c r="G13" s="215"/>
      <c r="Q13" s="147">
        <v>23</v>
      </c>
    </row>
    <row customHeight="1" ht="14.699999999999998">
      <c r="A14" s="256"/>
      <c r="C14" s="160"/>
      <c r="D14" s="211" t="s">
        <v>1106</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1166</v>
      </c>
      <c r="F15" s="265"/>
      <c r="G15" s="2235"/>
      <c r="Q15" s="147">
        <v>15</v>
      </c>
    </row>
    <row customHeight="1" ht="14.699999999999998">
      <c r="A16" s="256"/>
      <c r="C16" s="160"/>
      <c r="D16" s="211" t="s">
        <v>1072</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344</v>
      </c>
      <c r="G16" s="401"/>
      <c r="Q16" s="147">
        <v>14</v>
      </c>
    </row>
    <row customHeight="1" ht="14.699999999999998">
      <c r="A17" s="256"/>
      <c r="C17" s="160"/>
      <c r="D17" s="211" t="s">
        <v>1114</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1167</v>
      </c>
      <c r="F18" s="402"/>
      <c r="G18" s="2235"/>
      <c r="I18" s="414"/>
      <c r="J18" s="414"/>
      <c r="Q18" s="406">
        <v>21</v>
      </c>
    </row>
    <row s="4518" customFormat="1" customHeight="1" ht="256.5" hidden="1">
      <c r="A19" s="407"/>
      <c r="B19" s="481"/>
      <c r="C19" s="440"/>
      <c r="D19" s="948" t="s">
        <v>1074</v>
      </c>
      <c r="E19" s="947" t="s">
        <v>1168</v>
      </c>
      <c r="F19" s="449"/>
      <c r="G19" s="401" t="s">
        <v>1169</v>
      </c>
      <c r="I19" s="564"/>
      <c r="J19" s="564"/>
      <c r="Q19" s="822">
        <v>0</v>
      </c>
    </row>
    <row s="4518" customFormat="1" customHeight="1" ht="14.699999999999998">
      <c r="A20" s="407"/>
      <c r="B20" s="210"/>
      <c r="C20" s="371"/>
      <c r="D20" s="949">
        <v>2</v>
      </c>
      <c r="E20" s="394" t="s">
        <v>1170</v>
      </c>
      <c r="F20" s="262" t="s">
        <v>344</v>
      </c>
      <c r="G20" s="401"/>
      <c r="I20" s="414"/>
      <c r="J20" s="414"/>
      <c r="Q20" s="406">
        <v>14</v>
      </c>
    </row>
    <row s="4518" customFormat="1" customHeight="1" ht="18.75" hidden="1">
      <c r="A21" s="407"/>
      <c r="B21" s="210"/>
      <c r="C21" s="371"/>
      <c r="D21" s="397" t="s">
        <v>685</v>
      </c>
      <c r="E21" s="396"/>
      <c r="F21" s="395"/>
      <c r="G21" s="405"/>
      <c r="H21" s="398"/>
      <c r="I21" s="414"/>
      <c r="J21" s="414"/>
      <c r="Q21" s="406">
        <v>0</v>
      </c>
    </row>
    <row customHeight="1" ht="15.75">
      <c r="A22" s="256"/>
      <c r="C22" s="160"/>
      <c r="D22" s="173"/>
      <c r="E22" s="267" t="s">
        <v>360</v>
      </c>
      <c r="F22" s="402"/>
      <c r="G22" s="403"/>
      <c r="Q22" s="147">
        <v>15</v>
      </c>
    </row>
    <row s="4518" customFormat="1" customHeight="1" ht="22.5" hidden="1">
      <c r="A23" s="407"/>
      <c r="B23" s="1224"/>
      <c r="C23" s="440"/>
      <c r="D23" s="1737" t="s">
        <v>109</v>
      </c>
      <c r="E23" s="261" t="s">
        <v>1171</v>
      </c>
      <c r="F23" s="1734" t="s">
        <v>344</v>
      </c>
      <c r="G23" s="409"/>
      <c r="I23" s="1688"/>
      <c r="J23" s="1688"/>
      <c r="Q23" s="1695">
        <v>0</v>
      </c>
    </row>
    <row s="4518" customFormat="1" customHeight="1" ht="14.25" hidden="1">
      <c r="A24" s="407"/>
      <c r="B24" s="1224"/>
      <c r="C24" s="440"/>
      <c r="D24" s="1737" t="s">
        <v>757</v>
      </c>
      <c r="E24" s="1736" t="s">
        <v>1172</v>
      </c>
      <c r="F24" s="1734" t="s">
        <v>344</v>
      </c>
      <c r="G24" s="401"/>
      <c r="I24" s="1688"/>
      <c r="J24" s="1688"/>
      <c r="Q24" s="1695">
        <v>0</v>
      </c>
    </row>
    <row s="4518" customFormat="1" customHeight="1" ht="14.25" hidden="1">
      <c r="A25" s="407"/>
      <c r="B25" s="1224"/>
      <c r="C25" s="440"/>
      <c r="D25" s="1737" t="s">
        <v>760</v>
      </c>
      <c r="E25" s="259"/>
      <c r="F25" s="449"/>
      <c r="G25" s="2233" t="s">
        <v>1173</v>
      </c>
      <c r="I25" s="1688"/>
      <c r="J25" s="1688"/>
      <c r="Q25" s="1695">
        <v>0</v>
      </c>
    </row>
    <row s="4518" customFormat="1" customHeight="1" ht="22.5" hidden="1">
      <c r="A26" s="407"/>
      <c r="B26" s="1224"/>
      <c r="C26" s="440"/>
      <c r="D26" s="411"/>
      <c r="E26" s="413" t="s">
        <v>1174</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2E42-636C-BA3E-0D55-0.4676E50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250</v>
      </c>
      <c r="D2" s="1737"/>
      <c r="E2" s="263"/>
      <c r="F2" s="1734"/>
      <c r="G2" s="1734" t="s">
        <v>344</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250</v>
      </c>
      <c r="D4" s="1737"/>
      <c r="E4" s="269" t="s">
        <v>1175</v>
      </c>
      <c r="F4" s="1734"/>
      <c r="G4" s="321"/>
      <c r="H4" s="1734" t="s">
        <v>344</v>
      </c>
      <c r="K4" s="1688"/>
      <c r="L4" s="1688"/>
      <c r="M4" s="1695">
        <v>0</v>
      </c>
    </row>
    <row s="4518" customFormat="1" customHeight="1" ht="14.25" hidden="1">
      <c r="A5" s="1426"/>
      <c r="B5" s="1224"/>
      <c r="C5" s="408"/>
      <c r="K5" s="1688"/>
      <c r="L5" s="1688"/>
      <c r="M5" s="1695">
        <v>0</v>
      </c>
    </row>
    <row s="4518" customFormat="1" customHeight="1" ht="18.75" hidden="1">
      <c r="A6" s="1747"/>
      <c r="B6" s="1224"/>
      <c r="C6" s="1794" t="s">
        <v>250</v>
      </c>
      <c r="D6" s="1737"/>
      <c r="E6" s="270" t="s">
        <v>1176</v>
      </c>
      <c r="F6" s="1734"/>
      <c r="G6" s="321"/>
      <c r="H6" s="1734" t="s">
        <v>344</v>
      </c>
      <c r="K6" s="1688"/>
      <c r="L6" s="1688"/>
      <c r="M6" s="1695">
        <v>0</v>
      </c>
    </row>
    <row s="4518" customFormat="1" customHeight="1" ht="14.25" hidden="1">
      <c r="A7" s="1426"/>
      <c r="B7" s="1224"/>
      <c r="C7" s="408"/>
      <c r="K7" s="1688"/>
      <c r="L7" s="1688"/>
      <c r="M7" s="1695">
        <v>0</v>
      </c>
    </row>
    <row s="4518" customFormat="1" customHeight="1" ht="18.75" hidden="1">
      <c r="A8" s="1747"/>
      <c r="B8" s="1224"/>
      <c r="C8" s="1794" t="s">
        <v>250</v>
      </c>
      <c r="D8" s="1737"/>
      <c r="E8" s="270" t="s">
        <v>1177</v>
      </c>
      <c r="F8" s="1734"/>
      <c r="G8" s="321"/>
      <c r="H8" s="1734" t="s">
        <v>344</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250</v>
      </c>
      <c r="D10" s="1737"/>
      <c r="E10" s="270" t="s">
        <v>1178</v>
      </c>
      <c r="F10" s="1734"/>
      <c r="G10" s="1738"/>
      <c r="H10" s="1734" t="s">
        <v>344</v>
      </c>
      <c r="K10" s="1688"/>
      <c r="L10" s="1688" t="s">
        <v>1179</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338</v>
      </c>
      <c r="E18" s="2273"/>
      <c r="F18" s="2273"/>
      <c r="G18" s="2273"/>
      <c r="H18" s="2273"/>
      <c r="I18" s="2453" t="s">
        <v>339</v>
      </c>
      <c r="M18" s="147">
        <v>21</v>
      </c>
    </row>
    <row customHeight="1" ht="22.049999999999997">
      <c r="C19" s="160"/>
      <c r="D19" s="169" t="s">
        <v>87</v>
      </c>
      <c r="E19" s="172" t="s">
        <v>340</v>
      </c>
      <c r="F19" s="172"/>
      <c r="G19" s="172" t="s">
        <v>341</v>
      </c>
      <c r="H19" s="172" t="s">
        <v>428</v>
      </c>
      <c r="I19" s="2453"/>
      <c r="M19" s="147">
        <v>21</v>
      </c>
    </row>
    <row customHeight="1" ht="12" hidden="1">
      <c r="C20" s="160"/>
      <c r="D20" s="151"/>
      <c r="E20" s="151"/>
      <c r="F20" s="151"/>
      <c r="G20" s="151"/>
      <c r="H20" s="151"/>
      <c r="I20" s="151"/>
      <c r="M20" s="147">
        <v>0</v>
      </c>
    </row>
    <row customHeight="1" ht="14.699999999999998">
      <c r="A21" s="1747"/>
      <c r="C21" s="160"/>
      <c r="D21" s="211">
        <v>1</v>
      </c>
      <c r="E21" s="2525" t="s">
        <v>1180</v>
      </c>
      <c r="F21" s="2525"/>
      <c r="G21" s="2525"/>
      <c r="H21" s="2525"/>
      <c r="I21" s="272"/>
      <c r="M21" s="147">
        <v>14</v>
      </c>
    </row>
    <row customHeight="1" ht="21">
      <c r="A22" s="1747"/>
      <c r="C22" s="160"/>
      <c r="D22" s="211" t="s">
        <v>1070</v>
      </c>
      <c r="E22" s="258" t="s">
        <v>1181</v>
      </c>
      <c r="F22" s="262"/>
      <c r="G22" s="1801"/>
      <c r="H22" s="262" t="s">
        <v>344</v>
      </c>
      <c r="I22" s="215" t="s">
        <v>1182</v>
      </c>
      <c r="M22" s="147">
        <v>20</v>
      </c>
    </row>
    <row customHeight="1" ht="60">
      <c r="A23" s="1747"/>
      <c r="C23" s="160"/>
      <c r="D23" s="211" t="s">
        <v>1072</v>
      </c>
      <c r="E23" s="258" t="s">
        <v>1183</v>
      </c>
      <c r="F23" s="262"/>
      <c r="G23" s="321"/>
      <c r="H23" s="277"/>
      <c r="I23" s="322" t="s">
        <v>1184</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344</v>
      </c>
      <c r="H24" s="277"/>
      <c r="I24" s="323" t="s">
        <v>680</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362</v>
      </c>
      <c r="E26" s="263"/>
      <c r="F26" s="262"/>
      <c r="G26" s="262" t="s">
        <v>344</v>
      </c>
      <c r="H26" s="277"/>
      <c r="I26" s="2233" t="s">
        <v>1185</v>
      </c>
      <c r="M26" s="147">
        <v>14</v>
      </c>
    </row>
    <row customHeight="1" ht="15.75">
      <c r="A27" s="1747" t="s">
        <v>108</v>
      </c>
      <c r="C27" s="160"/>
      <c r="D27" s="173"/>
      <c r="E27" s="267" t="s">
        <v>360</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802</v>
      </c>
      <c r="E29" s="269" t="s">
        <v>1175</v>
      </c>
      <c r="F29" s="262"/>
      <c r="G29" s="321"/>
      <c r="H29" s="262" t="s">
        <v>344</v>
      </c>
      <c r="I29" s="2233" t="s">
        <v>1186</v>
      </c>
      <c r="M29" s="147">
        <v>20</v>
      </c>
    </row>
    <row customHeight="1" ht="15.75">
      <c r="A30" s="1747" t="s">
        <v>109</v>
      </c>
      <c r="C30" s="160"/>
      <c r="D30" s="173"/>
      <c r="E30" s="267" t="s">
        <v>360</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351</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1187</v>
      </c>
      <c r="E33" s="270" t="s">
        <v>1176</v>
      </c>
      <c r="F33" s="262"/>
      <c r="G33" s="321"/>
      <c r="H33" s="262" t="s">
        <v>344</v>
      </c>
      <c r="I33" s="2233" t="s">
        <v>1188</v>
      </c>
      <c r="M33" s="147">
        <v>14</v>
      </c>
    </row>
    <row customHeight="1" ht="15.75">
      <c r="A34" s="1747" t="s">
        <v>89</v>
      </c>
      <c r="C34" s="160"/>
      <c r="D34" s="173"/>
      <c r="E34" s="268" t="s">
        <v>360</v>
      </c>
      <c r="F34" s="264"/>
      <c r="G34" s="264"/>
      <c r="H34" s="265"/>
      <c r="I34" s="2235"/>
      <c r="M34" s="147">
        <v>15</v>
      </c>
    </row>
    <row customHeight="1" ht="25.2">
      <c r="A35" s="1747"/>
      <c r="C35" s="160"/>
      <c r="D35" s="211" t="s">
        <v>930</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1189</v>
      </c>
      <c r="E36" s="270" t="s">
        <v>1177</v>
      </c>
      <c r="F36" s="262"/>
      <c r="G36" s="321"/>
      <c r="H36" s="262" t="s">
        <v>344</v>
      </c>
      <c r="I36" s="2207" t="s">
        <v>1190</v>
      </c>
      <c r="M36" s="147">
        <v>14</v>
      </c>
    </row>
    <row customHeight="1" ht="15.75">
      <c r="A37" s="1747" t="s">
        <v>90</v>
      </c>
      <c r="C37" s="160"/>
      <c r="D37" s="173"/>
      <c r="E37" s="268" t="s">
        <v>360</v>
      </c>
      <c r="F37" s="264"/>
      <c r="G37" s="264"/>
      <c r="H37" s="265"/>
      <c r="I37" s="2207"/>
      <c r="M37" s="147">
        <v>15</v>
      </c>
    </row>
    <row customHeight="1" ht="27.299999999999997">
      <c r="A38" s="1747"/>
      <c r="C38" s="160"/>
      <c r="D38" s="211" t="s">
        <v>931</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932</v>
      </c>
      <c r="E39" s="270" t="s">
        <v>1178</v>
      </c>
      <c r="F39" s="262"/>
      <c r="G39" s="271"/>
      <c r="H39" s="262" t="s">
        <v>344</v>
      </c>
      <c r="I39" s="2233" t="s">
        <v>1191</v>
      </c>
      <c r="L39" s="219" t="s">
        <v>1179</v>
      </c>
      <c r="M39" s="147">
        <v>14</v>
      </c>
    </row>
    <row customHeight="1" ht="15.75">
      <c r="A40" s="1747" t="s">
        <v>110</v>
      </c>
      <c r="C40" s="160"/>
      <c r="D40" s="173"/>
      <c r="E40" s="268" t="s">
        <v>360</v>
      </c>
      <c r="F40" s="264"/>
      <c r="G40" s="264"/>
      <c r="H40" s="265"/>
      <c r="I40" s="2235"/>
      <c r="M40" s="147">
        <v>15</v>
      </c>
    </row>
    <row s="4980" customFormat="1" customHeight="1" ht="3">
      <c r="A41" s="1747"/>
      <c r="K41" s="260"/>
      <c r="L41" s="260"/>
      <c r="M41" s="204">
        <v>3</v>
      </c>
    </row>
    <row customHeight="1" ht="26.25">
      <c r="D42" s="1745" t="s">
        <v>852</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7CF8F-4385-7F86-58B2-0.AE4CAAA1}" mc:Ignorable="x14ac xr xr2 xr3">
  <sheetPr>
    <tabColor theme="6" tint="0.4"/>
  </sheetPr>
  <dimension ref="A1:AH402"/>
  <sheetViews>
    <sheetView topLeftCell="A1" showGridLines="0" zoomScale="90" workbookViewId="0">
      <selection activeCell="M376" sqref="M376"/>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40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344</v>
      </c>
      <c r="M2" s="1939"/>
      <c r="N2" s="398"/>
      <c r="O2" s="1688"/>
      <c r="P2" s="1688"/>
      <c r="AH2" s="1695">
        <v>0</v>
      </c>
    </row>
    <row s="4518" customFormat="1" customHeight="1" ht="18.75" hidden="1">
      <c r="A3" s="1844"/>
      <c r="B3" s="1844"/>
      <c r="C3" s="433" t="s">
        <v>1192</v>
      </c>
      <c r="D3" s="408"/>
      <c r="E3" s="1095"/>
      <c r="F3" s="1095"/>
      <c r="G3" s="2491"/>
      <c r="H3" s="1564"/>
      <c r="I3" s="715" t="s">
        <v>1193</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40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344</v>
      </c>
      <c r="M5" s="1939"/>
      <c r="N5" s="398"/>
      <c r="O5" s="1688"/>
      <c r="P5" s="1688"/>
      <c r="AH5" s="1695">
        <v>0</v>
      </c>
    </row>
    <row s="4518" customFormat="1" customHeight="1" ht="18.75" hidden="1">
      <c r="A6" s="1844"/>
      <c r="B6" s="1844"/>
      <c r="C6" s="433" t="s">
        <v>1194</v>
      </c>
      <c r="D6" s="408"/>
      <c r="E6" s="1095"/>
      <c r="F6" s="1095"/>
      <c r="G6" s="2491"/>
      <c r="H6" s="1564"/>
      <c r="I6" s="715" t="s">
        <v>1193</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40</v>
      </c>
      <c r="O7" s="1688"/>
      <c r="P7" s="1688"/>
      <c r="T7" s="895"/>
      <c r="AG7" s="319"/>
      <c r="AH7" s="1695">
        <v>0</v>
      </c>
    </row>
    <row s="4518" customFormat="1" customHeight="1" ht="56.25" hidden="1">
      <c r="A8" s="1844"/>
      <c r="B8" s="1844"/>
      <c r="C8" s="433"/>
      <c r="D8" s="408"/>
      <c r="E8" s="1095"/>
      <c r="F8" s="1095"/>
      <c r="G8" s="1095"/>
      <c r="H8" s="1835"/>
      <c r="I8" s="1803"/>
      <c r="J8" s="1837"/>
      <c r="K8" s="1929"/>
      <c r="L8" s="1835" t="s">
        <v>344</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344</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558-р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338</v>
      </c>
      <c r="F19" s="2273"/>
      <c r="G19" s="2273"/>
      <c r="H19" s="2273"/>
      <c r="I19" s="2273"/>
      <c r="J19" s="2273"/>
      <c r="K19" s="2273"/>
      <c r="L19" s="2273"/>
      <c r="M19" s="2453" t="s">
        <v>339</v>
      </c>
      <c r="AH19" s="438">
        <v>21</v>
      </c>
    </row>
    <row customHeight="1" ht="22.049999999999997">
      <c r="D20" s="440"/>
      <c r="E20" s="2341" t="s">
        <v>87</v>
      </c>
      <c r="F20" s="2288" t="s">
        <v>121</v>
      </c>
      <c r="G20" s="2288" t="s">
        <v>122</v>
      </c>
      <c r="H20" s="2450" t="s">
        <v>1195</v>
      </c>
      <c r="I20" s="2451"/>
      <c r="J20" s="2497"/>
      <c r="K20" s="2288" t="s">
        <v>341</v>
      </c>
      <c r="L20" s="2288" t="s">
        <v>428</v>
      </c>
      <c r="M20" s="2453"/>
      <c r="AH20" s="438">
        <v>21</v>
      </c>
    </row>
    <row customHeight="1" ht="22.049999999999997">
      <c r="D21" s="440"/>
      <c r="E21" s="2343"/>
      <c r="F21" s="2289"/>
      <c r="G21" s="2289"/>
      <c r="H21" s="2282" t="s">
        <v>1196</v>
      </c>
      <c r="I21" s="2284"/>
      <c r="J21" s="172" t="s">
        <v>1197</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344</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344</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1192</v>
      </c>
      <c r="D25" s="2530"/>
      <c r="E25" s="2268"/>
      <c r="F25" s="2534"/>
      <c r="G25" s="2491"/>
      <c r="H25" s="1564"/>
      <c r="I25" s="715" t="s">
        <v>1193</v>
      </c>
      <c r="J25" s="635"/>
      <c r="K25" s="1564"/>
      <c r="L25" s="278"/>
      <c r="M25" s="2234"/>
      <c r="N25" s="398"/>
      <c r="O25" s="1688"/>
      <c r="P25" s="1688"/>
      <c r="AH25" s="1695">
        <v>0</v>
      </c>
    </row>
    <row customHeight="1" ht="0.75" hidden="1">
      <c r="A26" s="1844"/>
      <c r="B26" s="1844"/>
      <c r="C26" s="433" t="s">
        <v>1198</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344</v>
      </c>
      <c r="M27" s="2234"/>
      <c r="N27" s="398"/>
      <c r="O27" s="1688"/>
      <c r="P27" s="1688"/>
      <c r="AH27" s="1695">
        <v>0</v>
      </c>
    </row>
    <row s="4518" customFormat="1" customHeight="1" ht="18.75" hidden="1">
      <c r="A28" s="1844"/>
      <c r="B28" s="1844"/>
      <c r="C28" s="433" t="s">
        <v>1192</v>
      </c>
      <c r="D28" s="2526"/>
      <c r="E28" s="2527"/>
      <c r="F28" s="2528"/>
      <c r="G28" s="2491"/>
      <c r="H28" s="1564"/>
      <c r="I28" s="715" t="s">
        <v>1193</v>
      </c>
      <c r="J28" s="635"/>
      <c r="K28" s="1564"/>
      <c r="L28" s="278"/>
      <c r="M28" s="2234"/>
      <c r="N28" s="398"/>
      <c r="O28" s="1688"/>
      <c r="P28" s="1688"/>
      <c r="AH28" s="1695">
        <v>0</v>
      </c>
    </row>
    <row s="4518" customFormat="1" customHeight="1" ht="0.75" hidden="1">
      <c r="A29" s="1844"/>
      <c r="B29" s="1844"/>
      <c r="C29" s="433" t="s">
        <v>1198</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344</v>
      </c>
      <c r="M30" s="2234"/>
      <c r="N30" s="398"/>
      <c r="O30" s="1688"/>
      <c r="P30" s="1688"/>
      <c r="AH30" s="1695">
        <v>0</v>
      </c>
    </row>
    <row s="4518" customFormat="1" customHeight="1" ht="18.75" hidden="1">
      <c r="A31" s="1844"/>
      <c r="B31" s="1844"/>
      <c r="C31" s="433" t="s">
        <v>1192</v>
      </c>
      <c r="D31" s="2526"/>
      <c r="E31" s="2268"/>
      <c r="F31" s="2447"/>
      <c r="G31" s="2491"/>
      <c r="H31" s="1564"/>
      <c r="I31" s="715" t="s">
        <v>1193</v>
      </c>
      <c r="J31" s="635"/>
      <c r="K31" s="1564"/>
      <c r="L31" s="278"/>
      <c r="M31" s="2234"/>
      <c r="N31" s="398"/>
      <c r="O31" s="1688"/>
      <c r="P31" s="1688"/>
      <c r="AH31" s="1695">
        <v>0</v>
      </c>
    </row>
    <row s="4518" customFormat="1" customHeight="1" ht="0.75" hidden="1">
      <c r="A32" s="1844"/>
      <c r="B32" s="1844"/>
      <c r="C32" s="433" t="s">
        <v>1198</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344</v>
      </c>
      <c r="M33" s="2234"/>
      <c r="N33" s="398"/>
      <c r="O33" s="1688"/>
      <c r="P33" s="1688"/>
      <c r="AH33" s="1695">
        <v>0</v>
      </c>
    </row>
    <row s="4518" customFormat="1" customHeight="1" ht="18.75" hidden="1">
      <c r="A34" s="1844"/>
      <c r="B34" s="1844"/>
      <c r="C34" s="433" t="s">
        <v>1192</v>
      </c>
      <c r="D34" s="2526"/>
      <c r="E34" s="2268"/>
      <c r="F34" s="2447"/>
      <c r="G34" s="2491"/>
      <c r="H34" s="1564"/>
      <c r="I34" s="715" t="s">
        <v>1193</v>
      </c>
      <c r="J34" s="635"/>
      <c r="K34" s="1564"/>
      <c r="L34" s="278"/>
      <c r="M34" s="2234"/>
      <c r="N34" s="398"/>
      <c r="O34" s="1688"/>
      <c r="P34" s="1688"/>
      <c r="AH34" s="1695">
        <v>0</v>
      </c>
    </row>
    <row s="4518" customFormat="1" customHeight="1" ht="0.75" hidden="1">
      <c r="A35" s="1844"/>
      <c r="B35" s="1844"/>
      <c r="C35" s="433" t="s">
        <v>1198</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344</v>
      </c>
      <c r="M36" s="2234"/>
      <c r="N36" s="398"/>
      <c r="O36" s="1688"/>
      <c r="P36" s="1688"/>
      <c r="AH36" s="1695">
        <v>0</v>
      </c>
    </row>
    <row s="4518" customFormat="1" customHeight="1" ht="18.75" hidden="1">
      <c r="A37" s="1844"/>
      <c r="B37" s="1844"/>
      <c r="C37" s="433" t="s">
        <v>1192</v>
      </c>
      <c r="D37" s="2526"/>
      <c r="E37" s="2268"/>
      <c r="F37" s="2447"/>
      <c r="G37" s="2491"/>
      <c r="H37" s="1564"/>
      <c r="I37" s="715" t="s">
        <v>1193</v>
      </c>
      <c r="J37" s="635"/>
      <c r="K37" s="1564"/>
      <c r="L37" s="278"/>
      <c r="M37" s="2234"/>
      <c r="N37" s="398"/>
      <c r="O37" s="1688"/>
      <c r="P37" s="1688"/>
      <c r="AH37" s="1695">
        <v>0</v>
      </c>
    </row>
    <row s="4518" customFormat="1" customHeight="1" ht="0.75" hidden="1">
      <c r="A38" s="1844"/>
      <c r="B38" s="1844"/>
      <c r="C38" s="433" t="s">
        <v>1198</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344</v>
      </c>
      <c r="M39" s="2234"/>
      <c r="N39" s="398"/>
      <c r="O39" s="1688"/>
      <c r="P39" s="1688"/>
      <c r="AH39" s="1695">
        <v>0</v>
      </c>
    </row>
    <row s="4518" customFormat="1" customHeight="1" ht="18.75" hidden="1">
      <c r="A40" s="1844"/>
      <c r="B40" s="1844"/>
      <c r="C40" s="433" t="s">
        <v>1192</v>
      </c>
      <c r="D40" s="2526"/>
      <c r="E40" s="2268"/>
      <c r="F40" s="2447"/>
      <c r="G40" s="2491"/>
      <c r="H40" s="1564"/>
      <c r="I40" s="715" t="s">
        <v>1193</v>
      </c>
      <c r="J40" s="635"/>
      <c r="K40" s="1564"/>
      <c r="L40" s="278"/>
      <c r="M40" s="2234"/>
      <c r="N40" s="398"/>
      <c r="O40" s="1688"/>
      <c r="P40" s="1688"/>
      <c r="AH40" s="1695">
        <v>0</v>
      </c>
    </row>
    <row s="4518" customFormat="1" customHeight="1" ht="0.75" hidden="1">
      <c r="A41" s="1844"/>
      <c r="B41" s="1844"/>
      <c r="C41" s="433" t="s">
        <v>1198</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344</v>
      </c>
      <c r="M42" s="2234"/>
      <c r="N42" s="398"/>
      <c r="O42" s="1688"/>
      <c r="P42" s="1688"/>
      <c r="AH42" s="1695">
        <v>0</v>
      </c>
    </row>
    <row s="4518" customFormat="1" customHeight="1" ht="18.75" hidden="1">
      <c r="A43" s="1844"/>
      <c r="B43" s="1844"/>
      <c r="C43" s="433" t="s">
        <v>1192</v>
      </c>
      <c r="D43" s="2526"/>
      <c r="E43" s="2268"/>
      <c r="F43" s="2447"/>
      <c r="G43" s="2491"/>
      <c r="H43" s="1564"/>
      <c r="I43" s="715" t="s">
        <v>1193</v>
      </c>
      <c r="J43" s="635"/>
      <c r="K43" s="1564"/>
      <c r="L43" s="278"/>
      <c r="M43" s="2234"/>
      <c r="N43" s="398"/>
      <c r="O43" s="1688"/>
      <c r="P43" s="1688"/>
      <c r="AH43" s="1695">
        <v>0</v>
      </c>
    </row>
    <row s="4518" customFormat="1" customHeight="1" ht="0.75" hidden="1">
      <c r="A44" s="1844"/>
      <c r="B44" s="1844"/>
      <c r="C44" s="433" t="s">
        <v>1198</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344</v>
      </c>
      <c r="M45" s="2234"/>
      <c r="N45" s="398"/>
      <c r="O45" s="1688"/>
      <c r="P45" s="1688"/>
      <c r="AH45" s="1695">
        <v>0</v>
      </c>
    </row>
    <row s="4518" customFormat="1" customHeight="1" ht="18.75" hidden="1">
      <c r="A46" s="1844"/>
      <c r="B46" s="1844"/>
      <c r="C46" s="433" t="s">
        <v>1192</v>
      </c>
      <c r="D46" s="2526"/>
      <c r="E46" s="2268"/>
      <c r="F46" s="2447"/>
      <c r="G46" s="2491"/>
      <c r="H46" s="1564"/>
      <c r="I46" s="715" t="s">
        <v>1193</v>
      </c>
      <c r="J46" s="635"/>
      <c r="K46" s="1564"/>
      <c r="L46" s="278"/>
      <c r="M46" s="2234"/>
      <c r="N46" s="398"/>
      <c r="O46" s="1688"/>
      <c r="P46" s="1688"/>
      <c r="AH46" s="1695">
        <v>0</v>
      </c>
    </row>
    <row s="4518" customFormat="1" customHeight="1" ht="0.75" hidden="1">
      <c r="A47" s="1844"/>
      <c r="B47" s="1844"/>
      <c r="C47" s="433" t="s">
        <v>1198</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344</v>
      </c>
      <c r="M48" s="2234"/>
      <c r="N48" s="398"/>
      <c r="O48" s="1688"/>
      <c r="P48" s="1688"/>
      <c r="AH48" s="1695">
        <v>0</v>
      </c>
    </row>
    <row s="4518" customFormat="1" customHeight="1" ht="18.75" hidden="1">
      <c r="A49" s="1844"/>
      <c r="B49" s="1844"/>
      <c r="C49" s="433" t="s">
        <v>1192</v>
      </c>
      <c r="D49" s="2526"/>
      <c r="E49" s="2268"/>
      <c r="F49" s="2447"/>
      <c r="G49" s="2491"/>
      <c r="H49" s="1564"/>
      <c r="I49" s="715" t="s">
        <v>1193</v>
      </c>
      <c r="J49" s="635"/>
      <c r="K49" s="1564"/>
      <c r="L49" s="278"/>
      <c r="M49" s="2234"/>
      <c r="N49" s="398"/>
      <c r="O49" s="1688"/>
      <c r="P49" s="1688"/>
      <c r="AH49" s="1695">
        <v>0</v>
      </c>
    </row>
    <row s="4518" customFormat="1" customHeight="1" ht="0.75" hidden="1">
      <c r="A50" s="1844"/>
      <c r="B50" s="1844"/>
      <c r="C50" s="433" t="s">
        <v>1198</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344</v>
      </c>
      <c r="M51" s="2234"/>
      <c r="N51" s="398"/>
      <c r="O51" s="1688"/>
      <c r="P51" s="1688"/>
      <c r="AH51" s="1695">
        <v>0</v>
      </c>
    </row>
    <row s="4518" customFormat="1" customHeight="1" ht="18.75" hidden="1">
      <c r="A52" s="1844"/>
      <c r="B52" s="1844"/>
      <c r="C52" s="433" t="s">
        <v>1192</v>
      </c>
      <c r="D52" s="2526"/>
      <c r="E52" s="2268"/>
      <c r="F52" s="2447"/>
      <c r="G52" s="2491"/>
      <c r="H52" s="1564"/>
      <c r="I52" s="715" t="s">
        <v>1193</v>
      </c>
      <c r="J52" s="635"/>
      <c r="K52" s="1564"/>
      <c r="L52" s="278"/>
      <c r="M52" s="2234"/>
      <c r="N52" s="398"/>
      <c r="O52" s="1688"/>
      <c r="P52" s="1688"/>
      <c r="AH52" s="1695">
        <v>0</v>
      </c>
    </row>
    <row s="4518" customFormat="1" customHeight="1" ht="0.75" hidden="1">
      <c r="A53" s="1844"/>
      <c r="B53" s="1844"/>
      <c r="C53" s="433" t="s">
        <v>1198</v>
      </c>
      <c r="D53" s="2526"/>
      <c r="E53" s="2268"/>
      <c r="F53" s="2447"/>
      <c r="G53" s="464"/>
      <c r="H53" s="1564"/>
      <c r="I53" s="715"/>
      <c r="J53" s="635"/>
      <c r="K53" s="1564"/>
      <c r="L53" s="278"/>
      <c r="M53" s="2234"/>
      <c r="N53" s="398"/>
      <c r="O53" s="1688"/>
      <c r="P53" s="1688"/>
      <c r="AH53" s="1695">
        <v>0</v>
      </c>
    </row>
    <row s="4518"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344</v>
      </c>
      <c r="M54" s="2234"/>
      <c r="N54" s="398"/>
      <c r="O54" s="1688"/>
      <c r="P54" s="1688"/>
      <c r="AH54" s="1695">
        <v>0</v>
      </c>
    </row>
    <row s="4518" customFormat="1" customHeight="1" ht="18.75" hidden="1">
      <c r="A55" s="1844"/>
      <c r="B55" s="1844"/>
      <c r="C55" s="433" t="s">
        <v>1192</v>
      </c>
      <c r="D55" s="2526"/>
      <c r="E55" s="2268"/>
      <c r="F55" s="2447"/>
      <c r="G55" s="2491"/>
      <c r="H55" s="1564"/>
      <c r="I55" s="715" t="s">
        <v>1193</v>
      </c>
      <c r="J55" s="635"/>
      <c r="K55" s="1564"/>
      <c r="L55" s="278"/>
      <c r="M55" s="2234"/>
      <c r="N55" s="398"/>
      <c r="O55" s="1688"/>
      <c r="P55" s="1688"/>
      <c r="AH55" s="1695">
        <v>0</v>
      </c>
    </row>
    <row s="4518" customFormat="1" customHeight="1" ht="0.75" hidden="1">
      <c r="A56" s="1844"/>
      <c r="B56" s="1844"/>
      <c r="C56" s="433" t="s">
        <v>1198</v>
      </c>
      <c r="D56" s="2526"/>
      <c r="E56" s="2268"/>
      <c r="F56" s="2447"/>
      <c r="G56" s="464"/>
      <c r="H56" s="1564"/>
      <c r="I56" s="715"/>
      <c r="J56" s="635"/>
      <c r="K56" s="1564"/>
      <c r="L56" s="278"/>
      <c r="M56" s="2234"/>
      <c r="N56" s="398"/>
      <c r="O56" s="1688"/>
      <c r="P56" s="1688"/>
      <c r="AH56" s="1695">
        <v>0</v>
      </c>
    </row>
    <row s="4518"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344</v>
      </c>
      <c r="M57" s="2234"/>
      <c r="N57" s="398"/>
      <c r="O57" s="1688"/>
      <c r="P57" s="1688"/>
      <c r="AH57" s="1695">
        <v>0</v>
      </c>
    </row>
    <row s="4518" customFormat="1" customHeight="1" ht="18.75" hidden="1">
      <c r="A58" s="1844"/>
      <c r="B58" s="1844"/>
      <c r="C58" s="433" t="s">
        <v>1192</v>
      </c>
      <c r="D58" s="2526"/>
      <c r="E58" s="2268"/>
      <c r="F58" s="2447"/>
      <c r="G58" s="2491"/>
      <c r="H58" s="1564"/>
      <c r="I58" s="715" t="s">
        <v>1193</v>
      </c>
      <c r="J58" s="635"/>
      <c r="K58" s="1564"/>
      <c r="L58" s="278"/>
      <c r="M58" s="2234"/>
      <c r="N58" s="398"/>
      <c r="O58" s="1688"/>
      <c r="P58" s="1688"/>
      <c r="AH58" s="1695">
        <v>0</v>
      </c>
    </row>
    <row s="4518" customFormat="1" customHeight="1" ht="0.75" hidden="1">
      <c r="A59" s="1844"/>
      <c r="B59" s="1844"/>
      <c r="C59" s="433" t="s">
        <v>1198</v>
      </c>
      <c r="D59" s="2526"/>
      <c r="E59" s="2268"/>
      <c r="F59" s="2447"/>
      <c r="G59" s="464"/>
      <c r="H59" s="1564"/>
      <c r="I59" s="715"/>
      <c r="J59" s="635"/>
      <c r="K59" s="1564"/>
      <c r="L59" s="278"/>
      <c r="M59" s="2234"/>
      <c r="N59" s="398"/>
      <c r="O59" s="1688"/>
      <c r="P59" s="1688"/>
      <c r="AH59" s="1695">
        <v>0</v>
      </c>
    </row>
    <row s="4518"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344</v>
      </c>
      <c r="M60" s="2234"/>
      <c r="N60" s="398"/>
      <c r="O60" s="1688"/>
      <c r="P60" s="1688"/>
      <c r="AH60" s="1695">
        <v>0</v>
      </c>
    </row>
    <row s="4518" customFormat="1" customHeight="1" ht="18.75" hidden="1">
      <c r="A61" s="1844"/>
      <c r="B61" s="1844"/>
      <c r="C61" s="433" t="s">
        <v>1192</v>
      </c>
      <c r="D61" s="2526"/>
      <c r="E61" s="2268"/>
      <c r="F61" s="2447"/>
      <c r="G61" s="2491"/>
      <c r="H61" s="1564"/>
      <c r="I61" s="715" t="s">
        <v>1193</v>
      </c>
      <c r="J61" s="635"/>
      <c r="K61" s="1564"/>
      <c r="L61" s="278"/>
      <c r="M61" s="2234"/>
      <c r="N61" s="398"/>
      <c r="O61" s="1688"/>
      <c r="P61" s="1688"/>
      <c r="AH61" s="1695">
        <v>0</v>
      </c>
    </row>
    <row s="4518" customFormat="1" customHeight="1" ht="0.75" hidden="1">
      <c r="A62" s="1844"/>
      <c r="B62" s="1844"/>
      <c r="C62" s="433" t="s">
        <v>1198</v>
      </c>
      <c r="D62" s="2526"/>
      <c r="E62" s="2268"/>
      <c r="F62" s="2447"/>
      <c r="G62" s="464"/>
      <c r="H62" s="1564"/>
      <c r="I62" s="715"/>
      <c r="J62" s="635"/>
      <c r="K62" s="1564"/>
      <c r="L62" s="278"/>
      <c r="M62" s="2234"/>
      <c r="N62" s="398"/>
      <c r="O62" s="1688"/>
      <c r="P62" s="1688"/>
      <c r="AH62" s="1695">
        <v>0</v>
      </c>
    </row>
    <row s="4518" customFormat="1" customHeight="1" ht="18.75">
      <c r="A63" s="1844" t="s">
        <v>244</v>
      </c>
      <c r="B63" s="1844" t="s">
        <v>245</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Плата за подключение сетей водоснабжения, d менее 40 мм (открытый способ прокладки)</v>
      </c>
      <c r="H63" s="1926"/>
      <c r="I63" s="4512">
        <v>46023.67696759259</v>
      </c>
      <c r="J63" s="4513">
        <v>46387.67854166667</v>
      </c>
      <c r="K63" s="1929" t="s">
        <v>1199</v>
      </c>
      <c r="L63" s="1926" t="s">
        <v>344</v>
      </c>
      <c r="M63" s="2234"/>
      <c r="N63" s="398"/>
      <c r="O63" s="1688"/>
      <c r="P63" s="1688"/>
      <c r="AH63" s="1695">
        <v>0</v>
      </c>
    </row>
    <row s="4518" customFormat="1" customHeight="1" ht="18.75">
      <c r="A64" s="1844"/>
      <c r="B64" s="1844"/>
      <c r="C64" s="433" t="s">
        <v>1192</v>
      </c>
      <c r="D64" s="2526"/>
      <c r="E64" s="2268"/>
      <c r="F64" s="2447"/>
      <c r="G64" s="2491"/>
      <c r="H64" s="1564"/>
      <c r="I64" s="715" t="s">
        <v>1193</v>
      </c>
      <c r="J64" s="635"/>
      <c r="K64" s="1564"/>
      <c r="L64" s="278"/>
      <c r="M64" s="2234"/>
      <c r="N64" s="398"/>
      <c r="O64" s="1688"/>
      <c r="P64" s="1688"/>
      <c r="AH64" s="1695">
        <v>0</v>
      </c>
    </row>
    <row s="4518" customFormat="1" customHeight="1" ht="18.75">
      <c r="A65" s="4980" t="s">
        <v>244</v>
      </c>
      <c r="B65" s="4980" t="s">
        <v>252</v>
      </c>
      <c r="C65" s="4486"/>
      <c r="D65" s="4488"/>
      <c r="E65" s="3549"/>
      <c r="F65" s="3549"/>
      <c r="G65" s="4346" t="str">
        <f>INDEX(PT_DIFFERENTIATION_NTAR,MATCH(B65,PT_DIFFERENTIATION_NTAR_ID,0))</f>
        <v>Плата за подключение сетей водоснабжения, d 41-70 мм (открытый способ прокладки)</v>
      </c>
      <c r="H65" s="4539"/>
      <c r="I65" s="4512">
        <v>46023.67696759259</v>
      </c>
      <c r="J65" s="4513">
        <v>46387.67854166667</v>
      </c>
      <c r="K65" s="4514" t="s">
        <v>1199</v>
      </c>
      <c r="L65" s="4539" t="s">
        <v>344</v>
      </c>
      <c r="M65" s="4515"/>
      <c r="N65" s="4523"/>
      <c r="O65" s="4470"/>
      <c r="P65" s="4470"/>
      <c r="Q65" s="4518"/>
      <c r="R65" s="4518"/>
      <c r="S65" s="4518"/>
      <c r="T65" s="4518"/>
      <c r="U65" s="4518"/>
      <c r="V65" s="4518"/>
      <c r="W65" s="4518"/>
      <c r="X65" s="4518"/>
      <c r="Y65" s="4518"/>
      <c r="Z65" s="4518"/>
      <c r="AA65" s="4518"/>
      <c r="AB65" s="4518"/>
      <c r="AC65" s="4518"/>
      <c r="AD65" s="4518"/>
      <c r="AE65" s="4518"/>
      <c r="AF65" s="4518"/>
      <c r="AG65" s="4518"/>
      <c r="AH65" s="4518">
        <v>0</v>
      </c>
    </row>
    <row s="4518" customFormat="1" customHeight="1" ht="18.75">
      <c r="A66" s="4980"/>
      <c r="B66" s="4980"/>
      <c r="C66" s="4486" t="s">
        <v>1192</v>
      </c>
      <c r="D66" s="4488"/>
      <c r="E66" s="3549"/>
      <c r="F66" s="3549"/>
      <c r="G66" s="4346"/>
      <c r="H66" s="6267"/>
      <c r="I66" s="6268" t="s">
        <v>1193</v>
      </c>
      <c r="J66" s="6269"/>
      <c r="K66" s="6270"/>
      <c r="L66" s="6271"/>
      <c r="M66" s="4515"/>
      <c r="N66" s="4523"/>
      <c r="O66" s="4470"/>
      <c r="P66" s="4470"/>
      <c r="Q66" s="4518"/>
      <c r="R66" s="4518"/>
      <c r="S66" s="4518"/>
      <c r="T66" s="4518"/>
      <c r="U66" s="4518"/>
      <c r="V66" s="4518"/>
      <c r="W66" s="4518"/>
      <c r="X66" s="4518"/>
      <c r="Y66" s="4518"/>
      <c r="Z66" s="4518"/>
      <c r="AA66" s="4518"/>
      <c r="AB66" s="4518"/>
      <c r="AC66" s="4518"/>
      <c r="AD66" s="4518"/>
      <c r="AE66" s="4518"/>
      <c r="AF66" s="4518"/>
      <c r="AG66" s="4518"/>
      <c r="AH66" s="4518">
        <v>0</v>
      </c>
    </row>
    <row s="4518" customFormat="1" customHeight="1" ht="18.75">
      <c r="A67" s="4980" t="s">
        <v>244</v>
      </c>
      <c r="B67" s="4980" t="s">
        <v>257</v>
      </c>
      <c r="C67" s="4486"/>
      <c r="D67" s="4488"/>
      <c r="E67" s="3549"/>
      <c r="F67" s="3549"/>
      <c r="G67" s="4346" t="str">
        <f>INDEX(PT_DIFFERENTIATION_NTAR,MATCH(B67,PT_DIFFERENTIATION_NTAR_ID,0))</f>
        <v>Плата за подключение сетей водоснабжения, d 71-100 мм (открытый способ прокладки)</v>
      </c>
      <c r="H67" s="4539"/>
      <c r="I67" s="4512">
        <v>46023.67696759259</v>
      </c>
      <c r="J67" s="4513">
        <v>46387.67854166667</v>
      </c>
      <c r="K67" s="4514" t="s">
        <v>1199</v>
      </c>
      <c r="L67" s="4539" t="s">
        <v>344</v>
      </c>
      <c r="M67" s="4515"/>
      <c r="N67" s="4523"/>
      <c r="O67" s="4470"/>
      <c r="P67" s="4470"/>
      <c r="Q67" s="4518"/>
      <c r="R67" s="4518"/>
      <c r="S67" s="4518"/>
      <c r="T67" s="4518"/>
      <c r="U67" s="4518"/>
      <c r="V67" s="4518"/>
      <c r="W67" s="4518"/>
      <c r="X67" s="4518"/>
      <c r="Y67" s="4518"/>
      <c r="Z67" s="4518"/>
      <c r="AA67" s="4518"/>
      <c r="AB67" s="4518"/>
      <c r="AC67" s="4518"/>
      <c r="AD67" s="4518"/>
      <c r="AE67" s="4518"/>
      <c r="AF67" s="4518"/>
      <c r="AG67" s="4518"/>
      <c r="AH67" s="4518">
        <v>0</v>
      </c>
    </row>
    <row s="4518" customFormat="1" customHeight="1" ht="18.75">
      <c r="A68" s="4980"/>
      <c r="B68" s="4980"/>
      <c r="C68" s="4486" t="s">
        <v>1192</v>
      </c>
      <c r="D68" s="4488"/>
      <c r="E68" s="3549"/>
      <c r="F68" s="3549"/>
      <c r="G68" s="4346"/>
      <c r="H68" s="6272"/>
      <c r="I68" s="6273" t="s">
        <v>1193</v>
      </c>
      <c r="J68" s="6274"/>
      <c r="K68" s="6275"/>
      <c r="L68" s="6276"/>
      <c r="M68" s="4515"/>
      <c r="N68" s="4523"/>
      <c r="O68" s="4470"/>
      <c r="P68" s="4470"/>
      <c r="Q68" s="4518"/>
      <c r="R68" s="4518"/>
      <c r="S68" s="4518"/>
      <c r="T68" s="4518"/>
      <c r="U68" s="4518"/>
      <c r="V68" s="4518"/>
      <c r="W68" s="4518"/>
      <c r="X68" s="4518"/>
      <c r="Y68" s="4518"/>
      <c r="Z68" s="4518"/>
      <c r="AA68" s="4518"/>
      <c r="AB68" s="4518"/>
      <c r="AC68" s="4518"/>
      <c r="AD68" s="4518"/>
      <c r="AE68" s="4518"/>
      <c r="AF68" s="4518"/>
      <c r="AG68" s="4518"/>
      <c r="AH68" s="4518">
        <v>0</v>
      </c>
    </row>
    <row s="4518" customFormat="1" customHeight="1" ht="18.75">
      <c r="A69" s="4980" t="s">
        <v>244</v>
      </c>
      <c r="B69" s="4980" t="s">
        <v>262</v>
      </c>
      <c r="C69" s="4486"/>
      <c r="D69" s="4488"/>
      <c r="E69" s="3549"/>
      <c r="F69" s="3549"/>
      <c r="G69" s="4346" t="str">
        <f>INDEX(PT_DIFFERENTIATION_NTAR,MATCH(B69,PT_DIFFERENTIATION_NTAR_ID,0))</f>
        <v>Плата за подключение сетей водоснабжения, d 101-150 мм (открытый способ прокладки)</v>
      </c>
      <c r="H69" s="4539"/>
      <c r="I69" s="4512">
        <v>46023.67696759259</v>
      </c>
      <c r="J69" s="4513">
        <v>46387.67854166667</v>
      </c>
      <c r="K69" s="4514" t="s">
        <v>1199</v>
      </c>
      <c r="L69" s="4539" t="s">
        <v>344</v>
      </c>
      <c r="M69" s="4515"/>
      <c r="N69" s="4523"/>
      <c r="O69" s="4470"/>
      <c r="P69" s="4470"/>
      <c r="Q69" s="4518"/>
      <c r="R69" s="4518"/>
      <c r="S69" s="4518"/>
      <c r="T69" s="4518"/>
      <c r="U69" s="4518"/>
      <c r="V69" s="4518"/>
      <c r="W69" s="4518"/>
      <c r="X69" s="4518"/>
      <c r="Y69" s="4518"/>
      <c r="Z69" s="4518"/>
      <c r="AA69" s="4518"/>
      <c r="AB69" s="4518"/>
      <c r="AC69" s="4518"/>
      <c r="AD69" s="4518"/>
      <c r="AE69" s="4518"/>
      <c r="AF69" s="4518"/>
      <c r="AG69" s="4518"/>
      <c r="AH69" s="4518">
        <v>0</v>
      </c>
    </row>
    <row s="4518" customFormat="1" customHeight="1" ht="18.75">
      <c r="A70" s="4980"/>
      <c r="B70" s="4980"/>
      <c r="C70" s="4486" t="s">
        <v>1192</v>
      </c>
      <c r="D70" s="4488"/>
      <c r="E70" s="3549"/>
      <c r="F70" s="3549"/>
      <c r="G70" s="4346"/>
      <c r="H70" s="6277"/>
      <c r="I70" s="6278" t="s">
        <v>1193</v>
      </c>
      <c r="J70" s="6279"/>
      <c r="K70" s="6280"/>
      <c r="L70" s="6281"/>
      <c r="M70" s="4515"/>
      <c r="N70" s="4523"/>
      <c r="O70" s="4470"/>
      <c r="P70" s="4470"/>
      <c r="Q70" s="4518"/>
      <c r="R70" s="4518"/>
      <c r="S70" s="4518"/>
      <c r="T70" s="4518"/>
      <c r="U70" s="4518"/>
      <c r="V70" s="4518"/>
      <c r="W70" s="4518"/>
      <c r="X70" s="4518"/>
      <c r="Y70" s="4518"/>
      <c r="Z70" s="4518"/>
      <c r="AA70" s="4518"/>
      <c r="AB70" s="4518"/>
      <c r="AC70" s="4518"/>
      <c r="AD70" s="4518"/>
      <c r="AE70" s="4518"/>
      <c r="AF70" s="4518"/>
      <c r="AG70" s="4518"/>
      <c r="AH70" s="4518">
        <v>0</v>
      </c>
    </row>
    <row s="4518" customFormat="1" customHeight="1" ht="18.75">
      <c r="A71" s="4980" t="s">
        <v>244</v>
      </c>
      <c r="B71" s="4980" t="s">
        <v>267</v>
      </c>
      <c r="C71" s="4486"/>
      <c r="D71" s="4488"/>
      <c r="E71" s="3549"/>
      <c r="F71" s="3549"/>
      <c r="G71" s="4346" t="str">
        <f>INDEX(PT_DIFFERENTIATION_NTAR,MATCH(B71,PT_DIFFERENTIATION_NTAR_ID,0))</f>
        <v>Плата за подключение сетей водоснабжения, d менее 40 мм (закрытый способ прокладки, ГНБ)</v>
      </c>
      <c r="H71" s="4539"/>
      <c r="I71" s="4512">
        <v>46023.67696759259</v>
      </c>
      <c r="J71" s="4513">
        <v>46387.67854166667</v>
      </c>
      <c r="K71" s="4514" t="s">
        <v>1199</v>
      </c>
      <c r="L71" s="4539" t="s">
        <v>344</v>
      </c>
      <c r="M71" s="4515"/>
      <c r="N71" s="4523"/>
      <c r="O71" s="4470"/>
      <c r="P71" s="4470"/>
      <c r="Q71" s="4518"/>
      <c r="R71" s="4518"/>
      <c r="S71" s="4518"/>
      <c r="T71" s="4518"/>
      <c r="U71" s="4518"/>
      <c r="V71" s="4518"/>
      <c r="W71" s="4518"/>
      <c r="X71" s="4518"/>
      <c r="Y71" s="4518"/>
      <c r="Z71" s="4518"/>
      <c r="AA71" s="4518"/>
      <c r="AB71" s="4518"/>
      <c r="AC71" s="4518"/>
      <c r="AD71" s="4518"/>
      <c r="AE71" s="4518"/>
      <c r="AF71" s="4518"/>
      <c r="AG71" s="4518"/>
      <c r="AH71" s="4518">
        <v>0</v>
      </c>
    </row>
    <row s="4518" customFormat="1" customHeight="1" ht="18.75">
      <c r="A72" s="4980"/>
      <c r="B72" s="4980"/>
      <c r="C72" s="4486" t="s">
        <v>1192</v>
      </c>
      <c r="D72" s="4488"/>
      <c r="E72" s="3549"/>
      <c r="F72" s="3549"/>
      <c r="G72" s="4346"/>
      <c r="H72" s="6282"/>
      <c r="I72" s="6283" t="s">
        <v>1193</v>
      </c>
      <c r="J72" s="6284"/>
      <c r="K72" s="6285"/>
      <c r="L72" s="6286"/>
      <c r="M72" s="4515"/>
      <c r="N72" s="4523"/>
      <c r="O72" s="4470"/>
      <c r="P72" s="4470"/>
      <c r="Q72" s="4518"/>
      <c r="R72" s="4518"/>
      <c r="S72" s="4518"/>
      <c r="T72" s="4518"/>
      <c r="U72" s="4518"/>
      <c r="V72" s="4518"/>
      <c r="W72" s="4518"/>
      <c r="X72" s="4518"/>
      <c r="Y72" s="4518"/>
      <c r="Z72" s="4518"/>
      <c r="AA72" s="4518"/>
      <c r="AB72" s="4518"/>
      <c r="AC72" s="4518"/>
      <c r="AD72" s="4518"/>
      <c r="AE72" s="4518"/>
      <c r="AF72" s="4518"/>
      <c r="AG72" s="4518"/>
      <c r="AH72" s="4518">
        <v>0</v>
      </c>
    </row>
    <row s="4518" customFormat="1" customHeight="1" ht="18.75">
      <c r="A73" s="4980" t="s">
        <v>244</v>
      </c>
      <c r="B73" s="4980" t="s">
        <v>272</v>
      </c>
      <c r="C73" s="4486"/>
      <c r="D73" s="4488"/>
      <c r="E73" s="3549"/>
      <c r="F73" s="3549"/>
      <c r="G73" s="4346" t="str">
        <f>INDEX(PT_DIFFERENTIATION_NTAR,MATCH(B73,PT_DIFFERENTIATION_NTAR_ID,0))</f>
        <v>Плата за подключение сетей водоснабжения, d 41-70 мм (закрытый способ прокладки, ГНБ)</v>
      </c>
      <c r="H73" s="4539"/>
      <c r="I73" s="4512">
        <v>46023.67696759259</v>
      </c>
      <c r="J73" s="4513">
        <v>46387.67854166667</v>
      </c>
      <c r="K73" s="4514" t="s">
        <v>1199</v>
      </c>
      <c r="L73" s="4539" t="s">
        <v>344</v>
      </c>
      <c r="M73" s="4515"/>
      <c r="N73" s="4523"/>
      <c r="O73" s="4470"/>
      <c r="P73" s="4470"/>
      <c r="Q73" s="4518"/>
      <c r="R73" s="4518"/>
      <c r="S73" s="4518"/>
      <c r="T73" s="4518"/>
      <c r="U73" s="4518"/>
      <c r="V73" s="4518"/>
      <c r="W73" s="4518"/>
      <c r="X73" s="4518"/>
      <c r="Y73" s="4518"/>
      <c r="Z73" s="4518"/>
      <c r="AA73" s="4518"/>
      <c r="AB73" s="4518"/>
      <c r="AC73" s="4518"/>
      <c r="AD73" s="4518"/>
      <c r="AE73" s="4518"/>
      <c r="AF73" s="4518"/>
      <c r="AG73" s="4518"/>
      <c r="AH73" s="4518">
        <v>0</v>
      </c>
    </row>
    <row s="4518" customFormat="1" customHeight="1" ht="18.75">
      <c r="A74" s="4980"/>
      <c r="B74" s="4980"/>
      <c r="C74" s="4486" t="s">
        <v>1192</v>
      </c>
      <c r="D74" s="4488"/>
      <c r="E74" s="3549"/>
      <c r="F74" s="3549"/>
      <c r="G74" s="4346"/>
      <c r="H74" s="6287"/>
      <c r="I74" s="6288" t="s">
        <v>1193</v>
      </c>
      <c r="J74" s="6289"/>
      <c r="K74" s="6290"/>
      <c r="L74" s="6291"/>
      <c r="M74" s="4515"/>
      <c r="N74" s="4523"/>
      <c r="O74" s="4470"/>
      <c r="P74" s="4470"/>
      <c r="Q74" s="4518"/>
      <c r="R74" s="4518"/>
      <c r="S74" s="4518"/>
      <c r="T74" s="4518"/>
      <c r="U74" s="4518"/>
      <c r="V74" s="4518"/>
      <c r="W74" s="4518"/>
      <c r="X74" s="4518"/>
      <c r="Y74" s="4518"/>
      <c r="Z74" s="4518"/>
      <c r="AA74" s="4518"/>
      <c r="AB74" s="4518"/>
      <c r="AC74" s="4518"/>
      <c r="AD74" s="4518"/>
      <c r="AE74" s="4518"/>
      <c r="AF74" s="4518"/>
      <c r="AG74" s="4518"/>
      <c r="AH74" s="4518">
        <v>0</v>
      </c>
    </row>
    <row s="4518" customFormat="1" customHeight="1" ht="18.75">
      <c r="A75" s="4980" t="s">
        <v>244</v>
      </c>
      <c r="B75" s="4980" t="s">
        <v>277</v>
      </c>
      <c r="C75" s="4486"/>
      <c r="D75" s="4488"/>
      <c r="E75" s="3549"/>
      <c r="F75" s="3549"/>
      <c r="G75" s="4346" t="str">
        <f>INDEX(PT_DIFFERENTIATION_NTAR,MATCH(B75,PT_DIFFERENTIATION_NTAR_ID,0))</f>
        <v>Плата за подключение сетей водоснабжения, d 71-100 мм (закрытый способ прокладки, ГНБ)</v>
      </c>
      <c r="H75" s="4539"/>
      <c r="I75" s="4512">
        <v>46023.67696759259</v>
      </c>
      <c r="J75" s="4513">
        <v>46387.67854166667</v>
      </c>
      <c r="K75" s="4514" t="s">
        <v>1199</v>
      </c>
      <c r="L75" s="4539" t="s">
        <v>344</v>
      </c>
      <c r="M75" s="4515"/>
      <c r="N75" s="4523"/>
      <c r="O75" s="4470"/>
      <c r="P75" s="4470"/>
      <c r="Q75" s="4518"/>
      <c r="R75" s="4518"/>
      <c r="S75" s="4518"/>
      <c r="T75" s="4518"/>
      <c r="U75" s="4518"/>
      <c r="V75" s="4518"/>
      <c r="W75" s="4518"/>
      <c r="X75" s="4518"/>
      <c r="Y75" s="4518"/>
      <c r="Z75" s="4518"/>
      <c r="AA75" s="4518"/>
      <c r="AB75" s="4518"/>
      <c r="AC75" s="4518"/>
      <c r="AD75" s="4518"/>
      <c r="AE75" s="4518"/>
      <c r="AF75" s="4518"/>
      <c r="AG75" s="4518"/>
      <c r="AH75" s="4518">
        <v>0</v>
      </c>
    </row>
    <row s="4518" customFormat="1" customHeight="1" ht="18.75">
      <c r="A76" s="4980"/>
      <c r="B76" s="4980"/>
      <c r="C76" s="4486" t="s">
        <v>1192</v>
      </c>
      <c r="D76" s="4488"/>
      <c r="E76" s="3549"/>
      <c r="F76" s="3549"/>
      <c r="G76" s="4346"/>
      <c r="H76" s="6292"/>
      <c r="I76" s="6293" t="s">
        <v>1193</v>
      </c>
      <c r="J76" s="6294"/>
      <c r="K76" s="6295"/>
      <c r="L76" s="6296"/>
      <c r="M76" s="4515"/>
      <c r="N76" s="4523"/>
      <c r="O76" s="4470"/>
      <c r="P76" s="4470"/>
      <c r="Q76" s="4518"/>
      <c r="R76" s="4518"/>
      <c r="S76" s="4518"/>
      <c r="T76" s="4518"/>
      <c r="U76" s="4518"/>
      <c r="V76" s="4518"/>
      <c r="W76" s="4518"/>
      <c r="X76" s="4518"/>
      <c r="Y76" s="4518"/>
      <c r="Z76" s="4518"/>
      <c r="AA76" s="4518"/>
      <c r="AB76" s="4518"/>
      <c r="AC76" s="4518"/>
      <c r="AD76" s="4518"/>
      <c r="AE76" s="4518"/>
      <c r="AF76" s="4518"/>
      <c r="AG76" s="4518"/>
      <c r="AH76" s="4518">
        <v>0</v>
      </c>
    </row>
    <row s="4518" customFormat="1" customHeight="1" ht="18.75">
      <c r="A77" s="4980" t="s">
        <v>244</v>
      </c>
      <c r="B77" s="4980" t="s">
        <v>282</v>
      </c>
      <c r="C77" s="4486"/>
      <c r="D77" s="4488"/>
      <c r="E77" s="3549"/>
      <c r="F77" s="3549"/>
      <c r="G77" s="4346" t="str">
        <f>INDEX(PT_DIFFERENTIATION_NTAR,MATCH(B77,PT_DIFFERENTIATION_NTAR_ID,0))</f>
        <v>Плата за подключение сетей водоснабжения, d 101-150 мм (закрытый способ прокладки, ГНБ)</v>
      </c>
      <c r="H77" s="4539"/>
      <c r="I77" s="4512">
        <v>46023.67696759259</v>
      </c>
      <c r="J77" s="4513">
        <v>46387.67854166667</v>
      </c>
      <c r="K77" s="4514" t="s">
        <v>1199</v>
      </c>
      <c r="L77" s="4539" t="s">
        <v>344</v>
      </c>
      <c r="M77" s="4515"/>
      <c r="N77" s="4523"/>
      <c r="O77" s="4470"/>
      <c r="P77" s="4470"/>
      <c r="Q77" s="4518"/>
      <c r="R77" s="4518"/>
      <c r="S77" s="4518"/>
      <c r="T77" s="4518"/>
      <c r="U77" s="4518"/>
      <c r="V77" s="4518"/>
      <c r="W77" s="4518"/>
      <c r="X77" s="4518"/>
      <c r="Y77" s="4518"/>
      <c r="Z77" s="4518"/>
      <c r="AA77" s="4518"/>
      <c r="AB77" s="4518"/>
      <c r="AC77" s="4518"/>
      <c r="AD77" s="4518"/>
      <c r="AE77" s="4518"/>
      <c r="AF77" s="4518"/>
      <c r="AG77" s="4518"/>
      <c r="AH77" s="4518">
        <v>0</v>
      </c>
    </row>
    <row s="4518" customFormat="1" customHeight="1" ht="18.75">
      <c r="A78" s="4980"/>
      <c r="B78" s="4980"/>
      <c r="C78" s="4486" t="s">
        <v>1192</v>
      </c>
      <c r="D78" s="4488"/>
      <c r="E78" s="3549"/>
      <c r="F78" s="3549"/>
      <c r="G78" s="4346"/>
      <c r="H78" s="6297"/>
      <c r="I78" s="6298" t="s">
        <v>1193</v>
      </c>
      <c r="J78" s="6299"/>
      <c r="K78" s="6300"/>
      <c r="L78" s="6301"/>
      <c r="M78" s="4515"/>
      <c r="N78" s="4523"/>
      <c r="O78" s="4470"/>
      <c r="P78" s="4470"/>
      <c r="Q78" s="4518"/>
      <c r="R78" s="4518"/>
      <c r="S78" s="4518"/>
      <c r="T78" s="4518"/>
      <c r="U78" s="4518"/>
      <c r="V78" s="4518"/>
      <c r="W78" s="4518"/>
      <c r="X78" s="4518"/>
      <c r="Y78" s="4518"/>
      <c r="Z78" s="4518"/>
      <c r="AA78" s="4518"/>
      <c r="AB78" s="4518"/>
      <c r="AC78" s="4518"/>
      <c r="AD78" s="4518"/>
      <c r="AE78" s="4518"/>
      <c r="AF78" s="4518"/>
      <c r="AG78" s="4518"/>
      <c r="AH78" s="4518">
        <v>0</v>
      </c>
    </row>
    <row s="4518" customFormat="1" customHeight="1" ht="0.75">
      <c r="A79" s="1844"/>
      <c r="B79" s="1844"/>
      <c r="C79" s="433" t="s">
        <v>1198</v>
      </c>
      <c r="D79" s="2526"/>
      <c r="E79" s="2268"/>
      <c r="F79" s="2447"/>
      <c r="G79" s="464"/>
      <c r="H79" s="1564"/>
      <c r="I79" s="715"/>
      <c r="J79" s="635"/>
      <c r="K79" s="1564"/>
      <c r="L79" s="278"/>
      <c r="M79" s="2234"/>
      <c r="N79" s="398"/>
      <c r="O79" s="1688"/>
      <c r="P79" s="1688"/>
      <c r="AH79" s="1695">
        <v>0</v>
      </c>
    </row>
    <row s="4518" customFormat="1" customHeight="1" ht="18.75" hidden="1">
      <c r="A80" s="1844" t="s">
        <v>288</v>
      </c>
      <c r="B80" s="1844" t="s">
        <v>289</v>
      </c>
      <c r="C80" s="433"/>
      <c r="D80" s="2526"/>
      <c r="E80" s="2268"/>
      <c r="F80" s="2447" t="str">
        <f>INDEX(PT_DIFFERENTIATION_VTAR,MATCH(A80,PT_DIFFERENTIATION_VTAR_ID,0))</f>
        <v>Тариф на горячую воду (горячее водоснабжение)</v>
      </c>
      <c r="G80" s="2491" t="str">
        <f>INDEX(PT_DIFFERENTIATION_NTAR,MATCH(B80,PT_DIFFERENTIATION_NTAR_ID,0))</f>
        <v/>
      </c>
      <c r="H80" s="1926"/>
      <c r="I80" s="1803"/>
      <c r="J80" s="1837"/>
      <c r="K80" s="1929"/>
      <c r="L80" s="1926" t="s">
        <v>344</v>
      </c>
      <c r="M80" s="2234"/>
      <c r="N80" s="398"/>
      <c r="O80" s="1688"/>
      <c r="P80" s="1688"/>
      <c r="AH80" s="1695">
        <v>0</v>
      </c>
    </row>
    <row s="4518" customFormat="1" customHeight="1" ht="18.75" hidden="1">
      <c r="A81" s="1844"/>
      <c r="B81" s="1844"/>
      <c r="C81" s="433" t="s">
        <v>1192</v>
      </c>
      <c r="D81" s="2526"/>
      <c r="E81" s="2268"/>
      <c r="F81" s="2447"/>
      <c r="G81" s="2491"/>
      <c r="H81" s="1564"/>
      <c r="I81" s="715" t="s">
        <v>1193</v>
      </c>
      <c r="J81" s="635"/>
      <c r="K81" s="1564"/>
      <c r="L81" s="278"/>
      <c r="M81" s="2234"/>
      <c r="N81" s="398"/>
      <c r="O81" s="1688"/>
      <c r="P81" s="1688"/>
      <c r="AH81" s="1695">
        <v>0</v>
      </c>
    </row>
    <row s="4518" customFormat="1" customHeight="1" ht="0.75" hidden="1">
      <c r="A82" s="1844"/>
      <c r="B82" s="1844"/>
      <c r="C82" s="433" t="s">
        <v>1198</v>
      </c>
      <c r="D82" s="2526"/>
      <c r="E82" s="2268"/>
      <c r="F82" s="2447"/>
      <c r="G82" s="464"/>
      <c r="H82" s="1564"/>
      <c r="I82" s="715"/>
      <c r="J82" s="635"/>
      <c r="K82" s="1564"/>
      <c r="L82" s="278"/>
      <c r="M82" s="2234"/>
      <c r="N82" s="398"/>
      <c r="O82" s="1688"/>
      <c r="P82" s="1688"/>
      <c r="AH82" s="1695">
        <v>0</v>
      </c>
    </row>
    <row s="4518" customFormat="1" customHeight="1" ht="18.75" hidden="1">
      <c r="A83" s="1844" t="s">
        <v>293</v>
      </c>
      <c r="B83" s="1844" t="s">
        <v>294</v>
      </c>
      <c r="C83" s="433"/>
      <c r="D83" s="2526"/>
      <c r="E83" s="2268"/>
      <c r="F83" s="2447" t="str">
        <f>INDEX(PT_DIFFERENTIATION_VTAR,MATCH(A83,PT_DIFFERENTIATION_VTAR_ID,0))</f>
        <v>Тариф на транспортировку горячей воды</v>
      </c>
      <c r="G83" s="2491" t="str">
        <f>INDEX(PT_DIFFERENTIATION_NTAR,MATCH(B83,PT_DIFFERENTIATION_NTAR_ID,0))</f>
        <v/>
      </c>
      <c r="H83" s="1926"/>
      <c r="I83" s="1803"/>
      <c r="J83" s="1837"/>
      <c r="K83" s="1929"/>
      <c r="L83" s="1926" t="s">
        <v>344</v>
      </c>
      <c r="M83" s="2234"/>
      <c r="N83" s="398"/>
      <c r="O83" s="1688"/>
      <c r="P83" s="1688"/>
      <c r="AH83" s="1695">
        <v>0</v>
      </c>
    </row>
    <row s="4518" customFormat="1" customHeight="1" ht="18.75" hidden="1">
      <c r="A84" s="1844"/>
      <c r="B84" s="1844"/>
      <c r="C84" s="433" t="s">
        <v>1192</v>
      </c>
      <c r="D84" s="2526"/>
      <c r="E84" s="2268"/>
      <c r="F84" s="2447"/>
      <c r="G84" s="2491"/>
      <c r="H84" s="1564"/>
      <c r="I84" s="715" t="s">
        <v>1193</v>
      </c>
      <c r="J84" s="635"/>
      <c r="K84" s="1564"/>
      <c r="L84" s="278"/>
      <c r="M84" s="2234"/>
      <c r="N84" s="398"/>
      <c r="O84" s="1688"/>
      <c r="P84" s="1688"/>
      <c r="AH84" s="1695">
        <v>0</v>
      </c>
    </row>
    <row s="4518" customFormat="1" customHeight="1" ht="0.75" hidden="1">
      <c r="A85" s="1844"/>
      <c r="B85" s="1844"/>
      <c r="C85" s="433" t="s">
        <v>1198</v>
      </c>
      <c r="D85" s="2526"/>
      <c r="E85" s="2268"/>
      <c r="F85" s="2447"/>
      <c r="G85" s="464"/>
      <c r="H85" s="1564"/>
      <c r="I85" s="715"/>
      <c r="J85" s="635"/>
      <c r="K85" s="1564"/>
      <c r="L85" s="278"/>
      <c r="M85" s="2234"/>
      <c r="N85" s="398"/>
      <c r="O85" s="1688"/>
      <c r="P85" s="1688"/>
      <c r="AH85" s="1695">
        <v>0</v>
      </c>
    </row>
    <row s="4518" customFormat="1" customHeight="1" ht="18.75" hidden="1">
      <c r="A86" s="1844" t="s">
        <v>298</v>
      </c>
      <c r="B86" s="1844" t="s">
        <v>299</v>
      </c>
      <c r="C86" s="433"/>
      <c r="D86" s="2526"/>
      <c r="E86" s="2268"/>
      <c r="F86" s="2447" t="str">
        <f>INDEX(PT_DIFFERENTIATION_VTAR,MATCH(A86,PT_DIFFERENTIATION_VTAR_ID,0))</f>
        <v>Тариф на подключение (технологическое присоединение) к централизованной системе горячего водоснабжения</v>
      </c>
      <c r="G86" s="2491" t="str">
        <f>INDEX(PT_DIFFERENTIATION_NTAR,MATCH(B86,PT_DIFFERENTIATION_NTAR_ID,0))</f>
        <v/>
      </c>
      <c r="H86" s="1926"/>
      <c r="I86" s="1803"/>
      <c r="J86" s="1837"/>
      <c r="K86" s="1929"/>
      <c r="L86" s="1926" t="s">
        <v>344</v>
      </c>
      <c r="M86" s="2234"/>
      <c r="N86" s="398"/>
      <c r="O86" s="1688"/>
      <c r="P86" s="1688"/>
      <c r="AH86" s="1695">
        <v>0</v>
      </c>
    </row>
    <row s="4518" customFormat="1" customHeight="1" ht="18.75" hidden="1">
      <c r="A87" s="1844"/>
      <c r="B87" s="1844"/>
      <c r="C87" s="433" t="s">
        <v>1192</v>
      </c>
      <c r="D87" s="2526"/>
      <c r="E87" s="2268"/>
      <c r="F87" s="2447"/>
      <c r="G87" s="2491"/>
      <c r="H87" s="1564"/>
      <c r="I87" s="715" t="s">
        <v>1193</v>
      </c>
      <c r="J87" s="635"/>
      <c r="K87" s="1564"/>
      <c r="L87" s="278"/>
      <c r="M87" s="2234"/>
      <c r="N87" s="398"/>
      <c r="O87" s="1688"/>
      <c r="P87" s="1688"/>
      <c r="AH87" s="1695">
        <v>0</v>
      </c>
    </row>
    <row s="4518" customFormat="1" customHeight="1" ht="0.75" hidden="1">
      <c r="A88" s="1844"/>
      <c r="B88" s="1844"/>
      <c r="C88" s="433" t="s">
        <v>1198</v>
      </c>
      <c r="D88" s="2526"/>
      <c r="E88" s="2268"/>
      <c r="F88" s="2447"/>
      <c r="G88" s="464"/>
      <c r="H88" s="1564"/>
      <c r="I88" s="715"/>
      <c r="J88" s="635"/>
      <c r="K88" s="1564"/>
      <c r="L88" s="278"/>
      <c r="M88" s="2234"/>
      <c r="N88" s="398"/>
      <c r="O88" s="1688"/>
      <c r="P88" s="1688"/>
      <c r="AH88" s="1695">
        <v>0</v>
      </c>
    </row>
    <row s="4518" customFormat="1" customHeight="1" ht="18.75" hidden="1">
      <c r="A89" s="1844" t="s">
        <v>303</v>
      </c>
      <c r="B89" s="1844" t="s">
        <v>304</v>
      </c>
      <c r="C89" s="433"/>
      <c r="D89" s="2526"/>
      <c r="E89" s="2268"/>
      <c r="F89" s="2447" t="str">
        <f>INDEX(PT_DIFFERENTIATION_VTAR,MATCH(A89,PT_DIFFERENTIATION_VTAR_ID,0))</f>
        <v>Тариф на водоотведение</v>
      </c>
      <c r="G89" s="2491" t="str">
        <f>INDEX(PT_DIFFERENTIATION_NTAR,MATCH(B89,PT_DIFFERENTIATION_NTAR_ID,0))</f>
        <v/>
      </c>
      <c r="H89" s="1926"/>
      <c r="I89" s="1803"/>
      <c r="J89" s="1837"/>
      <c r="K89" s="1929"/>
      <c r="L89" s="1926" t="s">
        <v>344</v>
      </c>
      <c r="M89" s="2234"/>
      <c r="N89" s="398"/>
      <c r="O89" s="1688"/>
      <c r="P89" s="1688"/>
      <c r="AH89" s="1695">
        <v>0</v>
      </c>
    </row>
    <row s="4518" customFormat="1" customHeight="1" ht="18.75" hidden="1">
      <c r="A90" s="1844"/>
      <c r="B90" s="1844"/>
      <c r="C90" s="433" t="s">
        <v>1192</v>
      </c>
      <c r="D90" s="2526"/>
      <c r="E90" s="2268"/>
      <c r="F90" s="2447"/>
      <c r="G90" s="2491"/>
      <c r="H90" s="1564"/>
      <c r="I90" s="715" t="s">
        <v>1193</v>
      </c>
      <c r="J90" s="635"/>
      <c r="K90" s="1564"/>
      <c r="L90" s="278"/>
      <c r="M90" s="2234"/>
      <c r="N90" s="398"/>
      <c r="O90" s="1688"/>
      <c r="P90" s="1688"/>
      <c r="AH90" s="1695">
        <v>0</v>
      </c>
    </row>
    <row s="4518" customFormat="1" customHeight="1" ht="0.75" hidden="1">
      <c r="A91" s="1844"/>
      <c r="B91" s="1844"/>
      <c r="C91" s="433" t="s">
        <v>1198</v>
      </c>
      <c r="D91" s="2526"/>
      <c r="E91" s="2268"/>
      <c r="F91" s="2447"/>
      <c r="G91" s="464"/>
      <c r="H91" s="1564"/>
      <c r="I91" s="715"/>
      <c r="J91" s="635"/>
      <c r="K91" s="1564"/>
      <c r="L91" s="278"/>
      <c r="M91" s="2234"/>
      <c r="N91" s="398"/>
      <c r="O91" s="1688"/>
      <c r="P91" s="1688"/>
      <c r="AH91" s="1695">
        <v>0</v>
      </c>
    </row>
    <row s="4518" customFormat="1" customHeight="1" ht="18.75" hidden="1">
      <c r="A92" s="1844" t="s">
        <v>308</v>
      </c>
      <c r="B92" s="1844" t="s">
        <v>309</v>
      </c>
      <c r="C92" s="433"/>
      <c r="D92" s="2526"/>
      <c r="E92" s="2268"/>
      <c r="F92" s="2447" t="str">
        <f>INDEX(PT_DIFFERENTIATION_VTAR,MATCH(A92,PT_DIFFERENTIATION_VTAR_ID,0))</f>
        <v>Тариф на транспортировку сточных вод</v>
      </c>
      <c r="G92" s="2491" t="str">
        <f>INDEX(PT_DIFFERENTIATION_NTAR,MATCH(B92,PT_DIFFERENTIATION_NTAR_ID,0))</f>
        <v/>
      </c>
      <c r="H92" s="1926"/>
      <c r="I92" s="1803"/>
      <c r="J92" s="1837"/>
      <c r="K92" s="1929"/>
      <c r="L92" s="1926" t="s">
        <v>344</v>
      </c>
      <c r="M92" s="2234"/>
      <c r="N92" s="398"/>
      <c r="O92" s="1688"/>
      <c r="P92" s="1688"/>
      <c r="AH92" s="1695">
        <v>0</v>
      </c>
    </row>
    <row s="4518" customFormat="1" customHeight="1" ht="18.75" hidden="1">
      <c r="A93" s="1844"/>
      <c r="B93" s="1844"/>
      <c r="C93" s="433" t="s">
        <v>1192</v>
      </c>
      <c r="D93" s="2526"/>
      <c r="E93" s="2268"/>
      <c r="F93" s="2447"/>
      <c r="G93" s="2491"/>
      <c r="H93" s="1564"/>
      <c r="I93" s="715" t="s">
        <v>1193</v>
      </c>
      <c r="J93" s="635"/>
      <c r="K93" s="1564"/>
      <c r="L93" s="278"/>
      <c r="M93" s="2234"/>
      <c r="N93" s="398"/>
      <c r="O93" s="1688"/>
      <c r="P93" s="1688"/>
      <c r="AH93" s="1695">
        <v>0</v>
      </c>
    </row>
    <row s="4518" customFormat="1" customHeight="1" ht="0.75" hidden="1">
      <c r="A94" s="1844"/>
      <c r="B94" s="1844"/>
      <c r="C94" s="433" t="s">
        <v>1198</v>
      </c>
      <c r="D94" s="2526"/>
      <c r="E94" s="2268"/>
      <c r="F94" s="2447"/>
      <c r="G94" s="464"/>
      <c r="H94" s="1564"/>
      <c r="I94" s="715"/>
      <c r="J94" s="635"/>
      <c r="K94" s="1564"/>
      <c r="L94" s="278"/>
      <c r="M94" s="2234"/>
      <c r="N94" s="398"/>
      <c r="O94" s="1688"/>
      <c r="P94" s="1688"/>
      <c r="AH94" s="1695">
        <v>0</v>
      </c>
    </row>
    <row s="4518" customFormat="1" customHeight="1" ht="18.75" hidden="1">
      <c r="A95" s="1844" t="s">
        <v>313</v>
      </c>
      <c r="B95" s="1844" t="s">
        <v>314</v>
      </c>
      <c r="C95" s="433"/>
      <c r="D95" s="2526"/>
      <c r="E95" s="2268"/>
      <c r="F95" s="2447" t="str">
        <f>INDEX(PT_DIFFERENTIATION_VTAR,MATCH(A95,PT_DIFFERENTIATION_VTAR_ID,0))</f>
        <v>Тариф на подключение (технологическое присоединение) к централизованной системе водоотведения</v>
      </c>
      <c r="G95" s="2491" t="str">
        <f>INDEX(PT_DIFFERENTIATION_NTAR,MATCH(B95,PT_DIFFERENTIATION_NTAR_ID,0))</f>
        <v/>
      </c>
      <c r="H95" s="1926"/>
      <c r="I95" s="1803"/>
      <c r="J95" s="1837"/>
      <c r="K95" s="1929"/>
      <c r="L95" s="1926" t="s">
        <v>344</v>
      </c>
      <c r="M95" s="2234"/>
      <c r="N95" s="398"/>
      <c r="O95" s="1688"/>
      <c r="P95" s="1688"/>
      <c r="AH95" s="1695">
        <v>0</v>
      </c>
    </row>
    <row s="4518" customFormat="1" customHeight="1" ht="18.75" hidden="1">
      <c r="A96" s="1844"/>
      <c r="B96" s="1844"/>
      <c r="C96" s="433" t="s">
        <v>1192</v>
      </c>
      <c r="D96" s="2526"/>
      <c r="E96" s="2268"/>
      <c r="F96" s="2447"/>
      <c r="G96" s="2491"/>
      <c r="H96" s="1564"/>
      <c r="I96" s="715" t="s">
        <v>1193</v>
      </c>
      <c r="J96" s="635"/>
      <c r="K96" s="1564"/>
      <c r="L96" s="278"/>
      <c r="M96" s="2234"/>
      <c r="N96" s="398"/>
      <c r="O96" s="1688"/>
      <c r="P96" s="1688"/>
      <c r="AH96" s="1695">
        <v>0</v>
      </c>
    </row>
    <row s="4518" customFormat="1" customHeight="1" ht="1.05">
      <c r="A97" s="1844"/>
      <c r="B97" s="1844"/>
      <c r="C97" s="433" t="s">
        <v>1198</v>
      </c>
      <c r="D97" s="2526"/>
      <c r="E97" s="2268"/>
      <c r="F97" s="2447"/>
      <c r="G97" s="464"/>
      <c r="H97" s="1564"/>
      <c r="I97" s="715"/>
      <c r="J97" s="635"/>
      <c r="K97" s="1564"/>
      <c r="L97" s="278"/>
      <c r="M97" s="2234"/>
      <c r="N97" s="398"/>
      <c r="O97" s="1688"/>
      <c r="P97" s="1688"/>
      <c r="AH97" s="1695">
        <v>1</v>
      </c>
    </row>
    <row customHeight="1" ht="19.95">
      <c r="A98" s="1844"/>
      <c r="B98" s="1844"/>
      <c r="D98" s="440"/>
      <c r="E98" s="211" t="s">
        <v>109</v>
      </c>
      <c r="F98"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8" s="2524"/>
      <c r="H98" s="2524"/>
      <c r="I98" s="2524"/>
      <c r="J98" s="2524"/>
      <c r="K98" s="2524"/>
      <c r="L98" s="2524"/>
      <c r="M98" s="361"/>
      <c r="N98" s="398"/>
      <c r="AH98" s="438">
        <v>19</v>
      </c>
    </row>
    <row customHeight="1" ht="35.699999999999996">
      <c r="A99" s="1844"/>
      <c r="B99" s="1844"/>
      <c r="D99" s="440"/>
      <c r="E99" s="463"/>
      <c r="F99" s="262" t="s">
        <v>344</v>
      </c>
      <c r="G99" s="262" t="s">
        <v>344</v>
      </c>
      <c r="H99" s="2282" t="s">
        <v>344</v>
      </c>
      <c r="I99" s="2284"/>
      <c r="J99" s="262" t="s">
        <v>344</v>
      </c>
      <c r="K99" s="262" t="s">
        <v>344</v>
      </c>
      <c r="L99" s="465"/>
      <c r="M99" s="409" t="s">
        <v>1200</v>
      </c>
      <c r="N99" s="398"/>
      <c r="AH99" s="438">
        <v>34</v>
      </c>
    </row>
    <row customHeight="1" ht="19.95">
      <c r="A100" s="1844"/>
      <c r="B100" s="1844"/>
      <c r="D100" s="440"/>
      <c r="E100" s="211" t="s">
        <v>89</v>
      </c>
      <c r="F100" s="2524" t="s">
        <v>1201</v>
      </c>
      <c r="G100" s="2524"/>
      <c r="H100" s="2524"/>
      <c r="I100" s="2524"/>
      <c r="J100" s="2524"/>
      <c r="K100" s="2524"/>
      <c r="L100" s="2524"/>
      <c r="M100" s="361"/>
      <c r="N100" s="398"/>
      <c r="AH100" s="438">
        <v>19</v>
      </c>
    </row>
    <row s="4518" customFormat="1" customHeight="1" ht="60.75" hidden="1">
      <c r="A101" s="1844" t="s">
        <v>154</v>
      </c>
      <c r="B101" s="1844" t="s">
        <v>155</v>
      </c>
      <c r="C101" s="433"/>
      <c r="D101" s="2526"/>
      <c r="E101" s="2268"/>
      <c r="F101" s="2447" t="str">
        <f>INDEX(PT_DIFFERENTIATION_VTAR,MATCH(A101,PT_DIFFERENTIATION_VTAR_ID,0))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1" s="2491" t="str">
        <f>INDEX(PT_DIFFERENTIATION_NTAR,MATCH(B101,PT_DIFFERENTIATION_NTAR_ID,0))</f>
        <v/>
      </c>
      <c r="H101" s="1926"/>
      <c r="I101" s="1803"/>
      <c r="J101" s="1837"/>
      <c r="K101" s="1842"/>
      <c r="L101" s="1926" t="s">
        <v>344</v>
      </c>
      <c r="M10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1" s="398"/>
      <c r="O101" s="1688"/>
      <c r="P101" s="1688"/>
      <c r="AH101" s="1695">
        <v>0</v>
      </c>
    </row>
    <row s="4518" customFormat="1" customHeight="1" ht="18.75" hidden="1">
      <c r="A102" s="1844"/>
      <c r="B102" s="1844"/>
      <c r="C102" s="433" t="s">
        <v>1194</v>
      </c>
      <c r="D102" s="2526"/>
      <c r="E102" s="2268"/>
      <c r="F102" s="2447"/>
      <c r="G102" s="2491"/>
      <c r="H102" s="1564"/>
      <c r="I102" s="715" t="s">
        <v>1193</v>
      </c>
      <c r="J102" s="635"/>
      <c r="K102" s="1564"/>
      <c r="L102" s="278"/>
      <c r="M102" s="2234"/>
      <c r="N102" s="398"/>
      <c r="O102" s="1688"/>
      <c r="P102" s="1688"/>
      <c r="AH102" s="1695">
        <v>0</v>
      </c>
    </row>
    <row s="4518" customFormat="1" customHeight="1" ht="0.75" hidden="1">
      <c r="A103" s="1844"/>
      <c r="B103" s="1844"/>
      <c r="C103" s="433" t="s">
        <v>1202</v>
      </c>
      <c r="D103" s="2526"/>
      <c r="E103" s="2268"/>
      <c r="F103" s="2447"/>
      <c r="G103" s="464"/>
      <c r="H103" s="1564"/>
      <c r="I103" s="715"/>
      <c r="J103" s="635"/>
      <c r="K103" s="1564"/>
      <c r="L103" s="278"/>
      <c r="M103" s="2234"/>
      <c r="N103" s="398"/>
      <c r="O103" s="1688"/>
      <c r="P103" s="1688"/>
      <c r="AH103" s="1695">
        <v>0</v>
      </c>
    </row>
    <row s="4518" customFormat="1" customHeight="1" ht="45" hidden="1">
      <c r="A104" s="1844" t="s">
        <v>159</v>
      </c>
      <c r="B104" s="1844" t="s">
        <v>160</v>
      </c>
      <c r="C104" s="433"/>
      <c r="D104" s="2526"/>
      <c r="E104" s="2268"/>
      <c r="F104" s="2447" t="str">
        <f>INDEX(PT_DIFFERENTIATION_VTAR,MATCH(A104,PT_DIFFERENTIATION_VTAR_ID,0))</f>
        <v/>
      </c>
      <c r="G104" s="2491" t="str">
        <f>INDEX(PT_DIFFERENTIATION_NTAR,MATCH(B104,PT_DIFFERENTIATION_NTAR_ID,0))</f>
        <v/>
      </c>
      <c r="H104" s="1926"/>
      <c r="I104" s="1803"/>
      <c r="J104" s="1837"/>
      <c r="K104" s="1842"/>
      <c r="L104" s="1926" t="s">
        <v>344</v>
      </c>
      <c r="M104" s="2235"/>
      <c r="N104" s="398"/>
      <c r="O104" s="1688"/>
      <c r="P104" s="1688"/>
      <c r="AH104" s="1695">
        <v>0</v>
      </c>
    </row>
    <row s="4518" customFormat="1" customHeight="1" ht="18.75" hidden="1">
      <c r="A105" s="1844"/>
      <c r="B105" s="1844"/>
      <c r="C105" s="433" t="s">
        <v>1194</v>
      </c>
      <c r="D105" s="2526"/>
      <c r="E105" s="2268"/>
      <c r="F105" s="2447"/>
      <c r="G105" s="2491"/>
      <c r="H105" s="1564"/>
      <c r="I105" s="715" t="s">
        <v>1193</v>
      </c>
      <c r="J105" s="635"/>
      <c r="K105" s="1564"/>
      <c r="L105" s="278"/>
      <c r="M105" s="1925"/>
      <c r="N105" s="398"/>
      <c r="O105" s="1688"/>
      <c r="P105" s="1688"/>
      <c r="AH105" s="1695">
        <v>0</v>
      </c>
    </row>
    <row s="4518" customFormat="1" customHeight="1" ht="0.75" hidden="1">
      <c r="A106" s="1844"/>
      <c r="B106" s="1844"/>
      <c r="C106" s="433" t="s">
        <v>1202</v>
      </c>
      <c r="D106" s="2526"/>
      <c r="E106" s="2268"/>
      <c r="F106" s="2447"/>
      <c r="G106" s="464"/>
      <c r="H106" s="1564"/>
      <c r="I106" s="715"/>
      <c r="J106" s="635"/>
      <c r="K106" s="1564"/>
      <c r="L106" s="278"/>
      <c r="M106" s="405"/>
      <c r="N106" s="398"/>
      <c r="O106" s="1688"/>
      <c r="P106" s="1688"/>
      <c r="AH106" s="1695">
        <v>0</v>
      </c>
    </row>
    <row s="4518" customFormat="1" customHeight="1" ht="45" hidden="1">
      <c r="A107" s="1844" t="s">
        <v>166</v>
      </c>
      <c r="B107" s="1844" t="s">
        <v>167</v>
      </c>
      <c r="C107" s="433"/>
      <c r="D107" s="2526"/>
      <c r="E107" s="2268"/>
      <c r="F107" s="2447" t="str">
        <f>INDEX(PT_DIFFERENTIATION_VTAR,MATCH(A107,PT_DIFFERENTIATION_VTAR_ID,0))</f>
        <v>Тарифы на теплоноситель, поставляемый теплоснабжающими организациями потребителям, другим теплоснабжающим организациям</v>
      </c>
      <c r="G107" s="2491" t="str">
        <f>INDEX(PT_DIFFERENTIATION_NTAR,MATCH(B107,PT_DIFFERENTIATION_NTAR_ID,0))</f>
        <v/>
      </c>
      <c r="H107" s="1926"/>
      <c r="I107" s="1803"/>
      <c r="J107" s="1837"/>
      <c r="K107" s="1842"/>
      <c r="L107" s="1926" t="s">
        <v>344</v>
      </c>
      <c r="M107" s="405"/>
      <c r="N107" s="398"/>
      <c r="O107" s="1688"/>
      <c r="P107" s="1688"/>
      <c r="AH107" s="1695">
        <v>0</v>
      </c>
    </row>
    <row s="4518" customFormat="1" customHeight="1" ht="18.75" hidden="1">
      <c r="A108" s="1844"/>
      <c r="B108" s="1844"/>
      <c r="C108" s="433" t="s">
        <v>1194</v>
      </c>
      <c r="D108" s="2526"/>
      <c r="E108" s="2268"/>
      <c r="F108" s="2447"/>
      <c r="G108" s="2491"/>
      <c r="H108" s="1564"/>
      <c r="I108" s="715" t="s">
        <v>1193</v>
      </c>
      <c r="J108" s="635"/>
      <c r="K108" s="1564"/>
      <c r="L108" s="278"/>
      <c r="M108" s="405"/>
      <c r="N108" s="398"/>
      <c r="O108" s="1688"/>
      <c r="P108" s="1688"/>
      <c r="AH108" s="1695">
        <v>0</v>
      </c>
    </row>
    <row s="4518" customFormat="1" customHeight="1" ht="0.75" hidden="1">
      <c r="A109" s="1844"/>
      <c r="B109" s="1844"/>
      <c r="C109" s="433" t="s">
        <v>1202</v>
      </c>
      <c r="D109" s="2526"/>
      <c r="E109" s="2268"/>
      <c r="F109" s="2447"/>
      <c r="G109" s="464"/>
      <c r="H109" s="1564"/>
      <c r="I109" s="715"/>
      <c r="J109" s="635"/>
      <c r="K109" s="1564"/>
      <c r="L109" s="278"/>
      <c r="M109" s="405"/>
      <c r="N109" s="398"/>
      <c r="O109" s="1688"/>
      <c r="P109" s="1688"/>
      <c r="AH109" s="1695">
        <v>0</v>
      </c>
    </row>
    <row s="4518" customFormat="1" customHeight="1" ht="45" hidden="1">
      <c r="A110" s="1844" t="s">
        <v>172</v>
      </c>
      <c r="B110" s="1844" t="s">
        <v>173</v>
      </c>
      <c r="C110" s="433"/>
      <c r="D110" s="2526"/>
      <c r="E110" s="2268"/>
      <c r="F110" s="2447" t="str">
        <f>INDEX(PT_DIFFERENTIATION_VTAR,MATCH(A110,PT_DIFFERENTIATION_VTAR_ID,0))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0" s="2491" t="str">
        <f>INDEX(PT_DIFFERENTIATION_NTAR,MATCH(B110,PT_DIFFERENTIATION_NTAR_ID,0))</f>
        <v/>
      </c>
      <c r="H110" s="1926"/>
      <c r="I110" s="1803"/>
      <c r="J110" s="1837"/>
      <c r="K110" s="1842"/>
      <c r="L110" s="1926" t="s">
        <v>344</v>
      </c>
      <c r="M110" s="405"/>
      <c r="N110" s="398"/>
      <c r="O110" s="1688"/>
      <c r="P110" s="1688"/>
      <c r="AH110" s="1695">
        <v>0</v>
      </c>
    </row>
    <row s="4518" customFormat="1" customHeight="1" ht="18.75" hidden="1">
      <c r="A111" s="1844"/>
      <c r="B111" s="1844"/>
      <c r="C111" s="433" t="s">
        <v>1194</v>
      </c>
      <c r="D111" s="2526"/>
      <c r="E111" s="2268"/>
      <c r="F111" s="2447"/>
      <c r="G111" s="2491"/>
      <c r="H111" s="1564"/>
      <c r="I111" s="715" t="s">
        <v>1193</v>
      </c>
      <c r="J111" s="635"/>
      <c r="K111" s="1564"/>
      <c r="L111" s="278"/>
      <c r="M111" s="405"/>
      <c r="N111" s="398"/>
      <c r="O111" s="1688"/>
      <c r="P111" s="1688"/>
      <c r="AH111" s="1695">
        <v>0</v>
      </c>
    </row>
    <row s="4518" customFormat="1" customHeight="1" ht="0.75" hidden="1">
      <c r="A112" s="1844"/>
      <c r="B112" s="1844"/>
      <c r="C112" s="433" t="s">
        <v>1202</v>
      </c>
      <c r="D112" s="2526"/>
      <c r="E112" s="2268"/>
      <c r="F112" s="2447"/>
      <c r="G112" s="464"/>
      <c r="H112" s="1564"/>
      <c r="I112" s="715"/>
      <c r="J112" s="635"/>
      <c r="K112" s="1564"/>
      <c r="L112" s="278"/>
      <c r="M112" s="405"/>
      <c r="N112" s="398"/>
      <c r="O112" s="1688"/>
      <c r="P112" s="1688"/>
      <c r="AH112" s="1695">
        <v>0</v>
      </c>
    </row>
    <row s="4518" customFormat="1" customHeight="1" ht="18.75" hidden="1">
      <c r="A113" s="1844" t="s">
        <v>178</v>
      </c>
      <c r="B113" s="1844" t="s">
        <v>179</v>
      </c>
      <c r="C113" s="433"/>
      <c r="D113" s="2526"/>
      <c r="E113" s="2268"/>
      <c r="F113" s="2447" t="str">
        <f>INDEX(PT_DIFFERENTIATION_VTAR,MATCH(A113,PT_DIFFERENTIATION_VTAR_ID,0))</f>
        <v>Тарифы на услуги по передаче тепловой энергии</v>
      </c>
      <c r="G113" s="2491" t="str">
        <f>INDEX(PT_DIFFERENTIATION_NTAR,MATCH(B113,PT_DIFFERENTIATION_NTAR_ID,0))</f>
        <v/>
      </c>
      <c r="H113" s="1926"/>
      <c r="I113" s="1803"/>
      <c r="J113" s="1837"/>
      <c r="K113" s="1842"/>
      <c r="L113" s="1926" t="s">
        <v>344</v>
      </c>
      <c r="M113" s="405"/>
      <c r="N113" s="398"/>
      <c r="O113" s="1688"/>
      <c r="P113" s="1688"/>
      <c r="AH113" s="1695">
        <v>0</v>
      </c>
    </row>
    <row s="4518" customFormat="1" customHeight="1" ht="18.75" hidden="1">
      <c r="A114" s="1844"/>
      <c r="B114" s="1844"/>
      <c r="C114" s="433" t="s">
        <v>1194</v>
      </c>
      <c r="D114" s="2526"/>
      <c r="E114" s="2268"/>
      <c r="F114" s="2447"/>
      <c r="G114" s="2491"/>
      <c r="H114" s="1564"/>
      <c r="I114" s="715" t="s">
        <v>1193</v>
      </c>
      <c r="J114" s="635"/>
      <c r="K114" s="1564"/>
      <c r="L114" s="278"/>
      <c r="M114" s="405"/>
      <c r="N114" s="398"/>
      <c r="O114" s="1688"/>
      <c r="P114" s="1688"/>
      <c r="AH114" s="1695">
        <v>0</v>
      </c>
    </row>
    <row s="4518" customFormat="1" customHeight="1" ht="0.75" hidden="1">
      <c r="A115" s="1844"/>
      <c r="B115" s="1844"/>
      <c r="C115" s="433" t="s">
        <v>1202</v>
      </c>
      <c r="D115" s="2526"/>
      <c r="E115" s="2268"/>
      <c r="F115" s="2447"/>
      <c r="G115" s="464"/>
      <c r="H115" s="1564"/>
      <c r="I115" s="715"/>
      <c r="J115" s="635"/>
      <c r="K115" s="1564"/>
      <c r="L115" s="278"/>
      <c r="M115" s="405"/>
      <c r="N115" s="398"/>
      <c r="O115" s="1688"/>
      <c r="P115" s="1688"/>
      <c r="AH115" s="1695">
        <v>0</v>
      </c>
    </row>
    <row s="4518" customFormat="1" customHeight="1" ht="18.75" hidden="1">
      <c r="A116" s="1844" t="s">
        <v>184</v>
      </c>
      <c r="B116" s="1844" t="s">
        <v>185</v>
      </c>
      <c r="C116" s="433"/>
      <c r="D116" s="2526"/>
      <c r="E116" s="2268"/>
      <c r="F116" s="2447" t="str">
        <f>INDEX(PT_DIFFERENTIATION_VTAR,MATCH(A116,PT_DIFFERENTIATION_VTAR_ID,0))</f>
        <v>Тарифы на услуги по передаче теплоносителя</v>
      </c>
      <c r="G116" s="2491" t="str">
        <f>INDEX(PT_DIFFERENTIATION_NTAR,MATCH(B116,PT_DIFFERENTIATION_NTAR_ID,0))</f>
        <v/>
      </c>
      <c r="H116" s="1926"/>
      <c r="I116" s="1803"/>
      <c r="J116" s="1837"/>
      <c r="K116" s="1842"/>
      <c r="L116" s="1926" t="s">
        <v>344</v>
      </c>
      <c r="M116" s="405"/>
      <c r="N116" s="398"/>
      <c r="O116" s="1688"/>
      <c r="P116" s="1688"/>
      <c r="AH116" s="1695">
        <v>0</v>
      </c>
    </row>
    <row s="4518" customFormat="1" customHeight="1" ht="18.75" hidden="1">
      <c r="A117" s="1844"/>
      <c r="B117" s="1844"/>
      <c r="C117" s="433" t="s">
        <v>1194</v>
      </c>
      <c r="D117" s="2526"/>
      <c r="E117" s="2268"/>
      <c r="F117" s="2447"/>
      <c r="G117" s="2491"/>
      <c r="H117" s="1564"/>
      <c r="I117" s="715" t="s">
        <v>1193</v>
      </c>
      <c r="J117" s="635"/>
      <c r="K117" s="1564"/>
      <c r="L117" s="278"/>
      <c r="M117" s="405"/>
      <c r="N117" s="398"/>
      <c r="O117" s="1688"/>
      <c r="P117" s="1688"/>
      <c r="AH117" s="1695">
        <v>0</v>
      </c>
    </row>
    <row s="4518" customFormat="1" customHeight="1" ht="0.75" hidden="1">
      <c r="A118" s="1844"/>
      <c r="B118" s="1844"/>
      <c r="C118" s="433" t="s">
        <v>1202</v>
      </c>
      <c r="D118" s="2526"/>
      <c r="E118" s="2268"/>
      <c r="F118" s="2447"/>
      <c r="G118" s="464"/>
      <c r="H118" s="1564"/>
      <c r="I118" s="715"/>
      <c r="J118" s="635"/>
      <c r="K118" s="1564"/>
      <c r="L118" s="278"/>
      <c r="M118" s="405"/>
      <c r="N118" s="398"/>
      <c r="O118" s="1688"/>
      <c r="P118" s="1688"/>
      <c r="AH118" s="1695">
        <v>0</v>
      </c>
    </row>
    <row s="4518" customFormat="1" customHeight="1" ht="18.75" hidden="1">
      <c r="A119" s="1844" t="s">
        <v>190</v>
      </c>
      <c r="B119" s="1844" t="s">
        <v>191</v>
      </c>
      <c r="C119" s="433"/>
      <c r="D119" s="2526"/>
      <c r="E119" s="2268"/>
      <c r="F119" s="2447" t="str">
        <f>INDEX(PT_DIFFERENTIATION_VTAR,MATCH(A119,PT_DIFFERENTIATION_VTAR_ID,0))</f>
        <v>Плата за услуги по поддержанию резервной тепловой мощности при отсутствии потребления тепловой энергии</v>
      </c>
      <c r="G119" s="2491" t="str">
        <f>INDEX(PT_DIFFERENTIATION_NTAR,MATCH(B119,PT_DIFFERENTIATION_NTAR_ID,0))</f>
        <v/>
      </c>
      <c r="H119" s="1926"/>
      <c r="I119" s="1803"/>
      <c r="J119" s="1837"/>
      <c r="K119" s="1842"/>
      <c r="L119" s="1926" t="s">
        <v>344</v>
      </c>
      <c r="M119" s="405"/>
      <c r="N119" s="398"/>
      <c r="O119" s="1688"/>
      <c r="P119" s="1688"/>
      <c r="AH119" s="1695">
        <v>0</v>
      </c>
    </row>
    <row s="4518" customFormat="1" customHeight="1" ht="18.75" hidden="1">
      <c r="A120" s="1844"/>
      <c r="B120" s="1844"/>
      <c r="C120" s="433" t="s">
        <v>1194</v>
      </c>
      <c r="D120" s="2526"/>
      <c r="E120" s="2268"/>
      <c r="F120" s="2447"/>
      <c r="G120" s="2491"/>
      <c r="H120" s="1564"/>
      <c r="I120" s="715" t="s">
        <v>1193</v>
      </c>
      <c r="J120" s="635"/>
      <c r="K120" s="1564"/>
      <c r="L120" s="278"/>
      <c r="M120" s="405"/>
      <c r="N120" s="398"/>
      <c r="O120" s="1688"/>
      <c r="P120" s="1688"/>
      <c r="AH120" s="1695">
        <v>0</v>
      </c>
    </row>
    <row s="4518" customFormat="1" customHeight="1" ht="0.75" hidden="1">
      <c r="A121" s="1844"/>
      <c r="B121" s="1844"/>
      <c r="C121" s="433" t="s">
        <v>1202</v>
      </c>
      <c r="D121" s="2526"/>
      <c r="E121" s="2268"/>
      <c r="F121" s="2447"/>
      <c r="G121" s="464"/>
      <c r="H121" s="1564"/>
      <c r="I121" s="715"/>
      <c r="J121" s="635"/>
      <c r="K121" s="1564"/>
      <c r="L121" s="278"/>
      <c r="M121" s="405"/>
      <c r="N121" s="398"/>
      <c r="O121" s="1688"/>
      <c r="P121" s="1688"/>
      <c r="AH121" s="1695">
        <v>0</v>
      </c>
    </row>
    <row s="4518" customFormat="1" customHeight="1" ht="18.75" hidden="1">
      <c r="A122" s="1844" t="s">
        <v>196</v>
      </c>
      <c r="B122" s="1844" t="s">
        <v>197</v>
      </c>
      <c r="C122" s="433"/>
      <c r="D122" s="2526"/>
      <c r="E122" s="2268"/>
      <c r="F122" s="2447" t="str">
        <f>INDEX(PT_DIFFERENTIATION_VTAR,MATCH(A122,PT_DIFFERENTIATION_VTAR_ID,0))</f>
        <v>Плата за подключение (технологическое присоединение) к системе теплоснабжения</v>
      </c>
      <c r="G122" s="2491" t="str">
        <f>INDEX(PT_DIFFERENTIATION_NTAR,MATCH(B122,PT_DIFFERENTIATION_NTAR_ID,0))</f>
        <v/>
      </c>
      <c r="H122" s="1926"/>
      <c r="I122" s="1803"/>
      <c r="J122" s="1837"/>
      <c r="K122" s="1842"/>
      <c r="L122" s="1926" t="s">
        <v>344</v>
      </c>
      <c r="M122" s="405"/>
      <c r="N122" s="398"/>
      <c r="O122" s="1688"/>
      <c r="P122" s="1688"/>
      <c r="AH122" s="1695">
        <v>0</v>
      </c>
    </row>
    <row s="4518" customFormat="1" customHeight="1" ht="18.75" hidden="1">
      <c r="A123" s="1844"/>
      <c r="B123" s="1844"/>
      <c r="C123" s="433" t="s">
        <v>1194</v>
      </c>
      <c r="D123" s="2526"/>
      <c r="E123" s="2268"/>
      <c r="F123" s="2447"/>
      <c r="G123" s="2491"/>
      <c r="H123" s="1564"/>
      <c r="I123" s="715" t="s">
        <v>1193</v>
      </c>
      <c r="J123" s="635"/>
      <c r="K123" s="1564"/>
      <c r="L123" s="278"/>
      <c r="M123" s="405"/>
      <c r="N123" s="398"/>
      <c r="O123" s="1688"/>
      <c r="P123" s="1688"/>
      <c r="AH123" s="1695">
        <v>0</v>
      </c>
    </row>
    <row s="4518" customFormat="1" customHeight="1" ht="0.75" hidden="1">
      <c r="A124" s="1844"/>
      <c r="B124" s="1844"/>
      <c r="C124" s="433" t="s">
        <v>1202</v>
      </c>
      <c r="D124" s="2526"/>
      <c r="E124" s="2268"/>
      <c r="F124" s="2447"/>
      <c r="G124" s="464"/>
      <c r="H124" s="1564"/>
      <c r="I124" s="715"/>
      <c r="J124" s="635"/>
      <c r="K124" s="1564"/>
      <c r="L124" s="278"/>
      <c r="M124" s="405"/>
      <c r="N124" s="398"/>
      <c r="O124" s="1688"/>
      <c r="P124" s="1688"/>
      <c r="AH124" s="1695">
        <v>0</v>
      </c>
    </row>
    <row s="4518" customFormat="1" customHeight="1" ht="18.75" hidden="1">
      <c r="A125" s="1844" t="s">
        <v>202</v>
      </c>
      <c r="B125" s="1844" t="s">
        <v>203</v>
      </c>
      <c r="C125" s="433"/>
      <c r="D125" s="2526"/>
      <c r="E125" s="2268"/>
      <c r="F125" s="2447" t="str">
        <f>INDEX(PT_DIFFERENTIATION_VTAR,MATCH(A125,PT_DIFFERENTIATION_VTAR_ID,0))</f>
        <v>Плата за подключение (технологическое присоединение) к системе теплоснабжения (индивидуальная)</v>
      </c>
      <c r="G125" s="2491" t="str">
        <f>INDEX(PT_DIFFERENTIATION_NTAR,MATCH(B125,PT_DIFFERENTIATION_NTAR_ID,0))</f>
        <v/>
      </c>
      <c r="H125" s="2053"/>
      <c r="I125" s="1803"/>
      <c r="J125" s="1837"/>
      <c r="K125" s="1842"/>
      <c r="L125" s="2053" t="s">
        <v>344</v>
      </c>
      <c r="M125" s="405"/>
      <c r="N125" s="398"/>
      <c r="O125" s="1688"/>
      <c r="P125" s="1688"/>
      <c r="AH125" s="1695">
        <v>0</v>
      </c>
    </row>
    <row s="4518" customFormat="1" customHeight="1" ht="18.75" hidden="1">
      <c r="A126" s="1844"/>
      <c r="B126" s="1844"/>
      <c r="C126" s="433" t="s">
        <v>1194</v>
      </c>
      <c r="D126" s="2526"/>
      <c r="E126" s="2268"/>
      <c r="F126" s="2447"/>
      <c r="G126" s="2491"/>
      <c r="H126" s="1564"/>
      <c r="I126" s="715" t="s">
        <v>1193</v>
      </c>
      <c r="J126" s="635"/>
      <c r="K126" s="1564"/>
      <c r="L126" s="278"/>
      <c r="M126" s="405"/>
      <c r="N126" s="398"/>
      <c r="O126" s="1688"/>
      <c r="P126" s="1688"/>
      <c r="AH126" s="1695">
        <v>0</v>
      </c>
    </row>
    <row s="4518" customFormat="1" customHeight="1" ht="0.75" hidden="1">
      <c r="A127" s="1844"/>
      <c r="B127" s="1844"/>
      <c r="C127" s="433" t="s">
        <v>1202</v>
      </c>
      <c r="D127" s="2526"/>
      <c r="E127" s="2268"/>
      <c r="F127" s="2447"/>
      <c r="G127" s="464"/>
      <c r="H127" s="1564"/>
      <c r="I127" s="715"/>
      <c r="J127" s="635"/>
      <c r="K127" s="1564"/>
      <c r="L127" s="278"/>
      <c r="M127" s="405"/>
      <c r="N127" s="398"/>
      <c r="O127" s="1688"/>
      <c r="P127" s="1688"/>
      <c r="AH127" s="1695">
        <v>0</v>
      </c>
    </row>
    <row s="4518" customFormat="1" customHeight="1" ht="18.75" hidden="1">
      <c r="A128" s="1844" t="s">
        <v>222</v>
      </c>
      <c r="B128" s="1844" t="s">
        <v>223</v>
      </c>
      <c r="C128" s="433"/>
      <c r="D128" s="2526"/>
      <c r="E128" s="2268"/>
      <c r="F128" s="2447" t="str">
        <f>INDEX(PT_DIFFERENTIATION_VTAR,MATCH(A128,PT_DIFFERENTIATION_VTAR_ID,0))</f>
        <v>Тариф на питьевую воду (питьевое водоснабжение)</v>
      </c>
      <c r="G128" s="2491" t="str">
        <f>INDEX(PT_DIFFERENTIATION_NTAR,MATCH(B128,PT_DIFFERENTIATION_NTAR_ID,0))</f>
        <v/>
      </c>
      <c r="H128" s="1926"/>
      <c r="I128" s="1803"/>
      <c r="J128" s="1837"/>
      <c r="K128" s="1842"/>
      <c r="L128" s="1926" t="s">
        <v>344</v>
      </c>
      <c r="M128" s="405"/>
      <c r="N128" s="398"/>
      <c r="O128" s="1688"/>
      <c r="P128" s="1688"/>
      <c r="AH128" s="1695">
        <v>0</v>
      </c>
    </row>
    <row s="4518" customFormat="1" customHeight="1" ht="18.75" hidden="1">
      <c r="A129" s="1844"/>
      <c r="B129" s="1844"/>
      <c r="C129" s="433" t="s">
        <v>1194</v>
      </c>
      <c r="D129" s="2526"/>
      <c r="E129" s="2268"/>
      <c r="F129" s="2447"/>
      <c r="G129" s="2491"/>
      <c r="H129" s="1564"/>
      <c r="I129" s="715" t="s">
        <v>1193</v>
      </c>
      <c r="J129" s="635"/>
      <c r="K129" s="1564"/>
      <c r="L129" s="278"/>
      <c r="M129" s="405"/>
      <c r="N129" s="398"/>
      <c r="O129" s="1688"/>
      <c r="P129" s="1688"/>
      <c r="AH129" s="1695">
        <v>0</v>
      </c>
    </row>
    <row s="4518" customFormat="1" customHeight="1" ht="0.75" hidden="1">
      <c r="A130" s="1844"/>
      <c r="B130" s="1844"/>
      <c r="C130" s="433" t="s">
        <v>1202</v>
      </c>
      <c r="D130" s="2526"/>
      <c r="E130" s="2268"/>
      <c r="F130" s="2447"/>
      <c r="G130" s="464"/>
      <c r="H130" s="1564"/>
      <c r="I130" s="715"/>
      <c r="J130" s="635"/>
      <c r="K130" s="1564"/>
      <c r="L130" s="278"/>
      <c r="M130" s="405"/>
      <c r="N130" s="398"/>
      <c r="O130" s="1688"/>
      <c r="P130" s="1688"/>
      <c r="AH130" s="1695">
        <v>0</v>
      </c>
    </row>
    <row s="4518" customFormat="1" customHeight="1" ht="18.75" hidden="1">
      <c r="A131" s="1844" t="s">
        <v>227</v>
      </c>
      <c r="B131" s="1844" t="s">
        <v>228</v>
      </c>
      <c r="C131" s="433"/>
      <c r="D131" s="2526"/>
      <c r="E131" s="2268"/>
      <c r="F131" s="2447" t="str">
        <f>INDEX(PT_DIFFERENTIATION_VTAR,MATCH(A131,PT_DIFFERENTIATION_VTAR_ID,0))</f>
        <v>Тариф на техническую воду</v>
      </c>
      <c r="G131" s="2491" t="str">
        <f>INDEX(PT_DIFFERENTIATION_NTAR,MATCH(B131,PT_DIFFERENTIATION_NTAR_ID,0))</f>
        <v/>
      </c>
      <c r="H131" s="1926"/>
      <c r="I131" s="1803"/>
      <c r="J131" s="1837"/>
      <c r="K131" s="1842"/>
      <c r="L131" s="1926" t="s">
        <v>344</v>
      </c>
      <c r="M131" s="405"/>
      <c r="N131" s="398"/>
      <c r="O131" s="1688"/>
      <c r="P131" s="1688"/>
      <c r="AH131" s="1695">
        <v>0</v>
      </c>
    </row>
    <row s="4518" customFormat="1" customHeight="1" ht="18.75" hidden="1">
      <c r="A132" s="1844"/>
      <c r="B132" s="1844"/>
      <c r="C132" s="433" t="s">
        <v>1194</v>
      </c>
      <c r="D132" s="2526"/>
      <c r="E132" s="2268"/>
      <c r="F132" s="2447"/>
      <c r="G132" s="2491"/>
      <c r="H132" s="1564"/>
      <c r="I132" s="715" t="s">
        <v>1193</v>
      </c>
      <c r="J132" s="635"/>
      <c r="K132" s="1564"/>
      <c r="L132" s="278"/>
      <c r="M132" s="405"/>
      <c r="N132" s="398"/>
      <c r="O132" s="1688"/>
      <c r="P132" s="1688"/>
      <c r="AH132" s="1695">
        <v>0</v>
      </c>
    </row>
    <row s="4518" customFormat="1" customHeight="1" ht="0.75" hidden="1">
      <c r="A133" s="1844"/>
      <c r="B133" s="1844"/>
      <c r="C133" s="433" t="s">
        <v>1202</v>
      </c>
      <c r="D133" s="2526"/>
      <c r="E133" s="2268"/>
      <c r="F133" s="2447"/>
      <c r="G133" s="464"/>
      <c r="H133" s="1564"/>
      <c r="I133" s="715"/>
      <c r="J133" s="635"/>
      <c r="K133" s="1564"/>
      <c r="L133" s="278"/>
      <c r="M133" s="405"/>
      <c r="N133" s="398"/>
      <c r="O133" s="1688"/>
      <c r="P133" s="1688"/>
      <c r="AH133" s="1695">
        <v>0</v>
      </c>
    </row>
    <row s="4518" customFormat="1" customHeight="1" ht="18.75" hidden="1">
      <c r="A134" s="1844" t="s">
        <v>232</v>
      </c>
      <c r="B134" s="1844" t="s">
        <v>233</v>
      </c>
      <c r="C134" s="433"/>
      <c r="D134" s="2526"/>
      <c r="E134" s="2268"/>
      <c r="F134" s="2447" t="str">
        <f>INDEX(PT_DIFFERENTIATION_VTAR,MATCH(A134,PT_DIFFERENTIATION_VTAR_ID,0))</f>
        <v>Тариф на транспортировку воды</v>
      </c>
      <c r="G134" s="2491" t="str">
        <f>INDEX(PT_DIFFERENTIATION_NTAR,MATCH(B134,PT_DIFFERENTIATION_NTAR_ID,0))</f>
        <v/>
      </c>
      <c r="H134" s="1926"/>
      <c r="I134" s="1803"/>
      <c r="J134" s="1837"/>
      <c r="K134" s="1842"/>
      <c r="L134" s="1926" t="s">
        <v>344</v>
      </c>
      <c r="M134" s="405"/>
      <c r="N134" s="398"/>
      <c r="O134" s="1688"/>
      <c r="P134" s="1688"/>
      <c r="AH134" s="1695">
        <v>0</v>
      </c>
    </row>
    <row s="4518" customFormat="1" customHeight="1" ht="18.75" hidden="1">
      <c r="A135" s="1844"/>
      <c r="B135" s="1844"/>
      <c r="C135" s="433" t="s">
        <v>1194</v>
      </c>
      <c r="D135" s="2526"/>
      <c r="E135" s="2268"/>
      <c r="F135" s="2447"/>
      <c r="G135" s="2491"/>
      <c r="H135" s="1564"/>
      <c r="I135" s="715" t="s">
        <v>1193</v>
      </c>
      <c r="J135" s="635"/>
      <c r="K135" s="1564"/>
      <c r="L135" s="278"/>
      <c r="M135" s="405"/>
      <c r="N135" s="398"/>
      <c r="O135" s="1688"/>
      <c r="P135" s="1688"/>
      <c r="AH135" s="1695">
        <v>0</v>
      </c>
    </row>
    <row s="4518" customFormat="1" customHeight="1" ht="0.75" hidden="1">
      <c r="A136" s="1844"/>
      <c r="B136" s="1844"/>
      <c r="C136" s="433" t="s">
        <v>1202</v>
      </c>
      <c r="D136" s="2526"/>
      <c r="E136" s="2268"/>
      <c r="F136" s="2447"/>
      <c r="G136" s="464"/>
      <c r="H136" s="1564"/>
      <c r="I136" s="715"/>
      <c r="J136" s="635"/>
      <c r="K136" s="1564"/>
      <c r="L136" s="278"/>
      <c r="M136" s="405"/>
      <c r="N136" s="398"/>
      <c r="O136" s="1688"/>
      <c r="P136" s="1688"/>
      <c r="AH136" s="1695">
        <v>0</v>
      </c>
    </row>
    <row s="4518" customFormat="1" customHeight="1" ht="18.75" hidden="1">
      <c r="A137" s="1844" t="s">
        <v>237</v>
      </c>
      <c r="B137" s="1844" t="s">
        <v>238</v>
      </c>
      <c r="C137" s="433"/>
      <c r="D137" s="2526"/>
      <c r="E137" s="2268"/>
      <c r="F137" s="2447" t="str">
        <f>INDEX(PT_DIFFERENTIATION_VTAR,MATCH(A137,PT_DIFFERENTIATION_VTAR_ID,0))</f>
        <v>Тариф на подвоз воды</v>
      </c>
      <c r="G137" s="2491" t="str">
        <f>INDEX(PT_DIFFERENTIATION_NTAR,MATCH(B137,PT_DIFFERENTIATION_NTAR_ID,0))</f>
        <v/>
      </c>
      <c r="H137" s="1926"/>
      <c r="I137" s="1803"/>
      <c r="J137" s="1837"/>
      <c r="K137" s="1842"/>
      <c r="L137" s="1926" t="s">
        <v>344</v>
      </c>
      <c r="M137" s="405"/>
      <c r="N137" s="398"/>
      <c r="O137" s="1688"/>
      <c r="P137" s="1688"/>
      <c r="AH137" s="1695">
        <v>0</v>
      </c>
    </row>
    <row s="4518" customFormat="1" customHeight="1" ht="18.75" hidden="1">
      <c r="A138" s="1844"/>
      <c r="B138" s="1844"/>
      <c r="C138" s="433" t="s">
        <v>1194</v>
      </c>
      <c r="D138" s="2526"/>
      <c r="E138" s="2268"/>
      <c r="F138" s="2447"/>
      <c r="G138" s="2491"/>
      <c r="H138" s="1564"/>
      <c r="I138" s="715" t="s">
        <v>1193</v>
      </c>
      <c r="J138" s="635"/>
      <c r="K138" s="1564"/>
      <c r="L138" s="278"/>
      <c r="M138" s="405"/>
      <c r="N138" s="398"/>
      <c r="O138" s="1688"/>
      <c r="P138" s="1688"/>
      <c r="AH138" s="1695">
        <v>0</v>
      </c>
    </row>
    <row s="4518" customFormat="1" customHeight="1" ht="0.75" hidden="1">
      <c r="A139" s="1844"/>
      <c r="B139" s="1844"/>
      <c r="C139" s="433" t="s">
        <v>1202</v>
      </c>
      <c r="D139" s="2526"/>
      <c r="E139" s="2268"/>
      <c r="F139" s="2447"/>
      <c r="G139" s="464"/>
      <c r="H139" s="1564"/>
      <c r="I139" s="715"/>
      <c r="J139" s="635"/>
      <c r="K139" s="1564"/>
      <c r="L139" s="278"/>
      <c r="M139" s="405"/>
      <c r="N139" s="398"/>
      <c r="O139" s="1688"/>
      <c r="P139" s="1688"/>
      <c r="AH139" s="1695">
        <v>0</v>
      </c>
    </row>
    <row s="4518" customFormat="1" customHeight="1" ht="18.75">
      <c r="A140" s="1844" t="s">
        <v>244</v>
      </c>
      <c r="B140" s="1844" t="s">
        <v>245</v>
      </c>
      <c r="C140" s="433"/>
      <c r="D140" s="2526"/>
      <c r="E140" s="2268"/>
      <c r="F140" s="2447"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91" t="str">
        <f>INDEX(PT_DIFFERENTIATION_NTAR,MATCH(B140,PT_DIFFERENTIATION_NTAR_ID,0))</f>
        <v>Плата за подключение сетей водоснабжения, d менее 40 мм (открытый способ прокладки)</v>
      </c>
      <c r="H140" s="1926"/>
      <c r="I140" s="4512">
        <v>46023.67696759259</v>
      </c>
      <c r="J140" s="4513">
        <v>46387.67854166667</v>
      </c>
      <c r="K140" s="1842">
        <v>0</v>
      </c>
      <c r="L140" s="1926" t="s">
        <v>344</v>
      </c>
      <c r="M140" s="405"/>
      <c r="N140" s="398"/>
      <c r="O140" s="1688"/>
      <c r="P140" s="1688"/>
      <c r="AH140" s="1695">
        <v>0</v>
      </c>
    </row>
    <row s="4518" customFormat="1" customHeight="1" ht="18.75">
      <c r="A141" s="1844"/>
      <c r="B141" s="1844"/>
      <c r="C141" s="433" t="s">
        <v>1194</v>
      </c>
      <c r="D141" s="2526"/>
      <c r="E141" s="2268"/>
      <c r="F141" s="2447"/>
      <c r="G141" s="2491"/>
      <c r="H141" s="1564"/>
      <c r="I141" s="715" t="s">
        <v>1193</v>
      </c>
      <c r="J141" s="635"/>
      <c r="K141" s="1564"/>
      <c r="L141" s="278"/>
      <c r="M141" s="405"/>
      <c r="N141" s="398"/>
      <c r="O141" s="1688"/>
      <c r="P141" s="1688"/>
      <c r="AH141" s="1695">
        <v>0</v>
      </c>
    </row>
    <row s="4518" customFormat="1" customHeight="1" ht="18.75">
      <c r="A142" s="4980" t="s">
        <v>244</v>
      </c>
      <c r="B142" s="4980" t="s">
        <v>252</v>
      </c>
      <c r="C142" s="4486"/>
      <c r="D142" s="4488"/>
      <c r="E142" s="3549"/>
      <c r="F142" s="3549"/>
      <c r="G142" s="4346" t="str">
        <f>INDEX(PT_DIFFERENTIATION_NTAR,MATCH(B142,PT_DIFFERENTIATION_NTAR_ID,0))</f>
        <v>Плата за подключение сетей водоснабжения, d 41-70 мм (открытый способ прокладки)</v>
      </c>
      <c r="H142" s="4539"/>
      <c r="I142" s="4512">
        <v>46023.67696759259</v>
      </c>
      <c r="J142" s="4513">
        <v>46387.67854166667</v>
      </c>
      <c r="K142" s="5013">
        <v>0</v>
      </c>
      <c r="L142" s="4539" t="s">
        <v>344</v>
      </c>
      <c r="M142" s="4515"/>
      <c r="N142" s="4523"/>
      <c r="O142" s="4470"/>
      <c r="P142" s="4470"/>
      <c r="Q142" s="4518"/>
      <c r="R142" s="4518"/>
      <c r="S142" s="4518"/>
      <c r="T142" s="4518"/>
      <c r="U142" s="4518"/>
      <c r="V142" s="4518"/>
      <c r="W142" s="4518"/>
      <c r="X142" s="4518"/>
      <c r="Y142" s="4518"/>
      <c r="Z142" s="4518"/>
      <c r="AA142" s="4518"/>
      <c r="AB142" s="4518"/>
      <c r="AC142" s="4518"/>
      <c r="AD142" s="4518"/>
      <c r="AE142" s="4518"/>
      <c r="AF142" s="4518"/>
      <c r="AG142" s="4518"/>
      <c r="AH142" s="4518">
        <v>0</v>
      </c>
    </row>
    <row s="4518" customFormat="1" customHeight="1" ht="18.75">
      <c r="A143" s="4980"/>
      <c r="B143" s="4980"/>
      <c r="C143" s="4486" t="s">
        <v>1194</v>
      </c>
      <c r="D143" s="4488"/>
      <c r="E143" s="3549"/>
      <c r="F143" s="3549"/>
      <c r="G143" s="4346"/>
      <c r="H143" s="6303"/>
      <c r="I143" s="6304" t="s">
        <v>1193</v>
      </c>
      <c r="J143" s="6305"/>
      <c r="K143" s="6306"/>
      <c r="L143" s="6307"/>
      <c r="M143" s="4515"/>
      <c r="N143" s="4523"/>
      <c r="O143" s="4470"/>
      <c r="P143" s="4470"/>
      <c r="Q143" s="4518"/>
      <c r="R143" s="4518"/>
      <c r="S143" s="4518"/>
      <c r="T143" s="4518"/>
      <c r="U143" s="4518"/>
      <c r="V143" s="4518"/>
      <c r="W143" s="4518"/>
      <c r="X143" s="4518"/>
      <c r="Y143" s="4518"/>
      <c r="Z143" s="4518"/>
      <c r="AA143" s="4518"/>
      <c r="AB143" s="4518"/>
      <c r="AC143" s="4518"/>
      <c r="AD143" s="4518"/>
      <c r="AE143" s="4518"/>
      <c r="AF143" s="4518"/>
      <c r="AG143" s="4518"/>
      <c r="AH143" s="4518">
        <v>0</v>
      </c>
    </row>
    <row s="4518" customFormat="1" customHeight="1" ht="18.75">
      <c r="A144" s="4980" t="s">
        <v>244</v>
      </c>
      <c r="B144" s="4980" t="s">
        <v>257</v>
      </c>
      <c r="C144" s="4486"/>
      <c r="D144" s="4488"/>
      <c r="E144" s="3549"/>
      <c r="F144" s="3549"/>
      <c r="G144" s="4346" t="str">
        <f>INDEX(PT_DIFFERENTIATION_NTAR,MATCH(B144,PT_DIFFERENTIATION_NTAR_ID,0))</f>
        <v>Плата за подключение сетей водоснабжения, d 71-100 мм (открытый способ прокладки)</v>
      </c>
      <c r="H144" s="4539"/>
      <c r="I144" s="4512">
        <v>46023.67696759259</v>
      </c>
      <c r="J144" s="4513">
        <v>46387.67854166667</v>
      </c>
      <c r="K144" s="5013">
        <v>0</v>
      </c>
      <c r="L144" s="4539" t="s">
        <v>344</v>
      </c>
      <c r="M144" s="4515"/>
      <c r="N144" s="4523"/>
      <c r="O144" s="4470"/>
      <c r="P144" s="4470"/>
      <c r="Q144" s="4518"/>
      <c r="R144" s="4518"/>
      <c r="S144" s="4518"/>
      <c r="T144" s="4518"/>
      <c r="U144" s="4518"/>
      <c r="V144" s="4518"/>
      <c r="W144" s="4518"/>
      <c r="X144" s="4518"/>
      <c r="Y144" s="4518"/>
      <c r="Z144" s="4518"/>
      <c r="AA144" s="4518"/>
      <c r="AB144" s="4518"/>
      <c r="AC144" s="4518"/>
      <c r="AD144" s="4518"/>
      <c r="AE144" s="4518"/>
      <c r="AF144" s="4518"/>
      <c r="AG144" s="4518"/>
      <c r="AH144" s="4518">
        <v>0</v>
      </c>
    </row>
    <row s="4518" customFormat="1" customHeight="1" ht="18.75">
      <c r="A145" s="4980"/>
      <c r="B145" s="4980"/>
      <c r="C145" s="4486" t="s">
        <v>1194</v>
      </c>
      <c r="D145" s="4488"/>
      <c r="E145" s="3549"/>
      <c r="F145" s="3549"/>
      <c r="G145" s="4346"/>
      <c r="H145" s="6308"/>
      <c r="I145" s="6309" t="s">
        <v>1193</v>
      </c>
      <c r="J145" s="6310"/>
      <c r="K145" s="6311"/>
      <c r="L145" s="6312"/>
      <c r="M145" s="4515"/>
      <c r="N145" s="4523"/>
      <c r="O145" s="4470"/>
      <c r="P145" s="4470"/>
      <c r="Q145" s="4518"/>
      <c r="R145" s="4518"/>
      <c r="S145" s="4518"/>
      <c r="T145" s="4518"/>
      <c r="U145" s="4518"/>
      <c r="V145" s="4518"/>
      <c r="W145" s="4518"/>
      <c r="X145" s="4518"/>
      <c r="Y145" s="4518"/>
      <c r="Z145" s="4518"/>
      <c r="AA145" s="4518"/>
      <c r="AB145" s="4518"/>
      <c r="AC145" s="4518"/>
      <c r="AD145" s="4518"/>
      <c r="AE145" s="4518"/>
      <c r="AF145" s="4518"/>
      <c r="AG145" s="4518"/>
      <c r="AH145" s="4518">
        <v>0</v>
      </c>
    </row>
    <row s="4518" customFormat="1" customHeight="1" ht="18.75">
      <c r="A146" s="4980" t="s">
        <v>244</v>
      </c>
      <c r="B146" s="4980" t="s">
        <v>262</v>
      </c>
      <c r="C146" s="4486"/>
      <c r="D146" s="4488"/>
      <c r="E146" s="3549"/>
      <c r="F146" s="3549"/>
      <c r="G146" s="4346" t="str">
        <f>INDEX(PT_DIFFERENTIATION_NTAR,MATCH(B146,PT_DIFFERENTIATION_NTAR_ID,0))</f>
        <v>Плата за подключение сетей водоснабжения, d 101-150 мм (открытый способ прокладки)</v>
      </c>
      <c r="H146" s="4539"/>
      <c r="I146" s="4512">
        <v>46023.67696759259</v>
      </c>
      <c r="J146" s="4513">
        <v>46387.67854166667</v>
      </c>
      <c r="K146" s="5013">
        <v>0</v>
      </c>
      <c r="L146" s="4539" t="s">
        <v>344</v>
      </c>
      <c r="M146" s="4515"/>
      <c r="N146" s="4523"/>
      <c r="O146" s="4470"/>
      <c r="P146" s="4470"/>
      <c r="Q146" s="4518"/>
      <c r="R146" s="4518"/>
      <c r="S146" s="4518"/>
      <c r="T146" s="4518"/>
      <c r="U146" s="4518"/>
      <c r="V146" s="4518"/>
      <c r="W146" s="4518"/>
      <c r="X146" s="4518"/>
      <c r="Y146" s="4518"/>
      <c r="Z146" s="4518"/>
      <c r="AA146" s="4518"/>
      <c r="AB146" s="4518"/>
      <c r="AC146" s="4518"/>
      <c r="AD146" s="4518"/>
      <c r="AE146" s="4518"/>
      <c r="AF146" s="4518"/>
      <c r="AG146" s="4518"/>
      <c r="AH146" s="4518">
        <v>0</v>
      </c>
    </row>
    <row s="4518" customFormat="1" customHeight="1" ht="18.75">
      <c r="A147" s="4980"/>
      <c r="B147" s="4980"/>
      <c r="C147" s="4486" t="s">
        <v>1194</v>
      </c>
      <c r="D147" s="4488"/>
      <c r="E147" s="3549"/>
      <c r="F147" s="3549"/>
      <c r="G147" s="4346"/>
      <c r="H147" s="6313"/>
      <c r="I147" s="6314" t="s">
        <v>1193</v>
      </c>
      <c r="J147" s="6315"/>
      <c r="K147" s="6316"/>
      <c r="L147" s="6317"/>
      <c r="M147" s="4515"/>
      <c r="N147" s="4523"/>
      <c r="O147" s="4470"/>
      <c r="P147" s="4470"/>
      <c r="Q147" s="4518"/>
      <c r="R147" s="4518"/>
      <c r="S147" s="4518"/>
      <c r="T147" s="4518"/>
      <c r="U147" s="4518"/>
      <c r="V147" s="4518"/>
      <c r="W147" s="4518"/>
      <c r="X147" s="4518"/>
      <c r="Y147" s="4518"/>
      <c r="Z147" s="4518"/>
      <c r="AA147" s="4518"/>
      <c r="AB147" s="4518"/>
      <c r="AC147" s="4518"/>
      <c r="AD147" s="4518"/>
      <c r="AE147" s="4518"/>
      <c r="AF147" s="4518"/>
      <c r="AG147" s="4518"/>
      <c r="AH147" s="4518">
        <v>0</v>
      </c>
    </row>
    <row s="4518" customFormat="1" customHeight="1" ht="18.75">
      <c r="A148" s="4980" t="s">
        <v>244</v>
      </c>
      <c r="B148" s="4980" t="s">
        <v>267</v>
      </c>
      <c r="C148" s="4486"/>
      <c r="D148" s="4488"/>
      <c r="E148" s="3549"/>
      <c r="F148" s="3549"/>
      <c r="G148" s="4346" t="str">
        <f>INDEX(PT_DIFFERENTIATION_NTAR,MATCH(B148,PT_DIFFERENTIATION_NTAR_ID,0))</f>
        <v>Плата за подключение сетей водоснабжения, d менее 40 мм (закрытый способ прокладки, ГНБ)</v>
      </c>
      <c r="H148" s="4539"/>
      <c r="I148" s="4512">
        <v>46023.67696759259</v>
      </c>
      <c r="J148" s="4513">
        <v>46387.67854166667</v>
      </c>
      <c r="K148" s="5013">
        <v>0</v>
      </c>
      <c r="L148" s="4539" t="s">
        <v>344</v>
      </c>
      <c r="M148" s="4515"/>
      <c r="N148" s="4523"/>
      <c r="O148" s="4470"/>
      <c r="P148" s="4470"/>
      <c r="Q148" s="4518"/>
      <c r="R148" s="4518"/>
      <c r="S148" s="4518"/>
      <c r="T148" s="4518"/>
      <c r="U148" s="4518"/>
      <c r="V148" s="4518"/>
      <c r="W148" s="4518"/>
      <c r="X148" s="4518"/>
      <c r="Y148" s="4518"/>
      <c r="Z148" s="4518"/>
      <c r="AA148" s="4518"/>
      <c r="AB148" s="4518"/>
      <c r="AC148" s="4518"/>
      <c r="AD148" s="4518"/>
      <c r="AE148" s="4518"/>
      <c r="AF148" s="4518"/>
      <c r="AG148" s="4518"/>
      <c r="AH148" s="4518">
        <v>0</v>
      </c>
    </row>
    <row s="4518" customFormat="1" customHeight="1" ht="18.75">
      <c r="A149" s="4980"/>
      <c r="B149" s="4980"/>
      <c r="C149" s="4486" t="s">
        <v>1194</v>
      </c>
      <c r="D149" s="4488"/>
      <c r="E149" s="3549"/>
      <c r="F149" s="3549"/>
      <c r="G149" s="4346"/>
      <c r="H149" s="6318"/>
      <c r="I149" s="6319" t="s">
        <v>1193</v>
      </c>
      <c r="J149" s="6320"/>
      <c r="K149" s="6321"/>
      <c r="L149" s="6322"/>
      <c r="M149" s="4515"/>
      <c r="N149" s="4523"/>
      <c r="O149" s="4470"/>
      <c r="P149" s="4470"/>
      <c r="Q149" s="4518"/>
      <c r="R149" s="4518"/>
      <c r="S149" s="4518"/>
      <c r="T149" s="4518"/>
      <c r="U149" s="4518"/>
      <c r="V149" s="4518"/>
      <c r="W149" s="4518"/>
      <c r="X149" s="4518"/>
      <c r="Y149" s="4518"/>
      <c r="Z149" s="4518"/>
      <c r="AA149" s="4518"/>
      <c r="AB149" s="4518"/>
      <c r="AC149" s="4518"/>
      <c r="AD149" s="4518"/>
      <c r="AE149" s="4518"/>
      <c r="AF149" s="4518"/>
      <c r="AG149" s="4518"/>
      <c r="AH149" s="4518">
        <v>0</v>
      </c>
    </row>
    <row s="4518" customFormat="1" customHeight="1" ht="18.75">
      <c r="A150" s="4980" t="s">
        <v>244</v>
      </c>
      <c r="B150" s="4980" t="s">
        <v>272</v>
      </c>
      <c r="C150" s="4486"/>
      <c r="D150" s="4488"/>
      <c r="E150" s="3549"/>
      <c r="F150" s="3549"/>
      <c r="G150" s="4346" t="str">
        <f>INDEX(PT_DIFFERENTIATION_NTAR,MATCH(B150,PT_DIFFERENTIATION_NTAR_ID,0))</f>
        <v>Плата за подключение сетей водоснабжения, d 41-70 мм (закрытый способ прокладки, ГНБ)</v>
      </c>
      <c r="H150" s="4539"/>
      <c r="I150" s="4512">
        <v>46023.67696759259</v>
      </c>
      <c r="J150" s="4513">
        <v>46387.67854166667</v>
      </c>
      <c r="K150" s="5013">
        <v>0</v>
      </c>
      <c r="L150" s="4539" t="s">
        <v>344</v>
      </c>
      <c r="M150" s="4515"/>
      <c r="N150" s="4523"/>
      <c r="O150" s="4470"/>
      <c r="P150" s="4470"/>
      <c r="Q150" s="4518"/>
      <c r="R150" s="4518"/>
      <c r="S150" s="4518"/>
      <c r="T150" s="4518"/>
      <c r="U150" s="4518"/>
      <c r="V150" s="4518"/>
      <c r="W150" s="4518"/>
      <c r="X150" s="4518"/>
      <c r="Y150" s="4518"/>
      <c r="Z150" s="4518"/>
      <c r="AA150" s="4518"/>
      <c r="AB150" s="4518"/>
      <c r="AC150" s="4518"/>
      <c r="AD150" s="4518"/>
      <c r="AE150" s="4518"/>
      <c r="AF150" s="4518"/>
      <c r="AG150" s="4518"/>
      <c r="AH150" s="4518">
        <v>0</v>
      </c>
    </row>
    <row s="4518" customFormat="1" customHeight="1" ht="18.75">
      <c r="A151" s="4980"/>
      <c r="B151" s="4980"/>
      <c r="C151" s="4486" t="s">
        <v>1194</v>
      </c>
      <c r="D151" s="4488"/>
      <c r="E151" s="3549"/>
      <c r="F151" s="3549"/>
      <c r="G151" s="4346"/>
      <c r="H151" s="6323"/>
      <c r="I151" s="6324" t="s">
        <v>1193</v>
      </c>
      <c r="J151" s="6325"/>
      <c r="K151" s="6326"/>
      <c r="L151" s="6327"/>
      <c r="M151" s="4515"/>
      <c r="N151" s="4523"/>
      <c r="O151" s="4470"/>
      <c r="P151" s="4470"/>
      <c r="Q151" s="4518"/>
      <c r="R151" s="4518"/>
      <c r="S151" s="4518"/>
      <c r="T151" s="4518"/>
      <c r="U151" s="4518"/>
      <c r="V151" s="4518"/>
      <c r="W151" s="4518"/>
      <c r="X151" s="4518"/>
      <c r="Y151" s="4518"/>
      <c r="Z151" s="4518"/>
      <c r="AA151" s="4518"/>
      <c r="AB151" s="4518"/>
      <c r="AC151" s="4518"/>
      <c r="AD151" s="4518"/>
      <c r="AE151" s="4518"/>
      <c r="AF151" s="4518"/>
      <c r="AG151" s="4518"/>
      <c r="AH151" s="4518">
        <v>0</v>
      </c>
    </row>
    <row s="4518" customFormat="1" customHeight="1" ht="18.75">
      <c r="A152" s="4980" t="s">
        <v>244</v>
      </c>
      <c r="B152" s="4980" t="s">
        <v>277</v>
      </c>
      <c r="C152" s="4486"/>
      <c r="D152" s="4488"/>
      <c r="E152" s="3549"/>
      <c r="F152" s="3549"/>
      <c r="G152" s="4346" t="str">
        <f>INDEX(PT_DIFFERENTIATION_NTAR,MATCH(B152,PT_DIFFERENTIATION_NTAR_ID,0))</f>
        <v>Плата за подключение сетей водоснабжения, d 71-100 мм (закрытый способ прокладки, ГНБ)</v>
      </c>
      <c r="H152" s="4539"/>
      <c r="I152" s="4512">
        <v>46023.67696759259</v>
      </c>
      <c r="J152" s="4513">
        <v>46387.67854166667</v>
      </c>
      <c r="K152" s="5013">
        <v>0</v>
      </c>
      <c r="L152" s="4539" t="s">
        <v>344</v>
      </c>
      <c r="M152" s="4515"/>
      <c r="N152" s="4523"/>
      <c r="O152" s="4470"/>
      <c r="P152" s="4470"/>
      <c r="Q152" s="4518"/>
      <c r="R152" s="4518"/>
      <c r="S152" s="4518"/>
      <c r="T152" s="4518"/>
      <c r="U152" s="4518"/>
      <c r="V152" s="4518"/>
      <c r="W152" s="4518"/>
      <c r="X152" s="4518"/>
      <c r="Y152" s="4518"/>
      <c r="Z152" s="4518"/>
      <c r="AA152" s="4518"/>
      <c r="AB152" s="4518"/>
      <c r="AC152" s="4518"/>
      <c r="AD152" s="4518"/>
      <c r="AE152" s="4518"/>
      <c r="AF152" s="4518"/>
      <c r="AG152" s="4518"/>
      <c r="AH152" s="4518">
        <v>0</v>
      </c>
    </row>
    <row s="4518" customFormat="1" customHeight="1" ht="18.75">
      <c r="A153" s="4980"/>
      <c r="B153" s="4980"/>
      <c r="C153" s="4486" t="s">
        <v>1194</v>
      </c>
      <c r="D153" s="4488"/>
      <c r="E153" s="3549"/>
      <c r="F153" s="3549"/>
      <c r="G153" s="4346"/>
      <c r="H153" s="6328"/>
      <c r="I153" s="6329" t="s">
        <v>1193</v>
      </c>
      <c r="J153" s="6330"/>
      <c r="K153" s="6331"/>
      <c r="L153" s="6332"/>
      <c r="M153" s="4515"/>
      <c r="N153" s="4523"/>
      <c r="O153" s="4470"/>
      <c r="P153" s="4470"/>
      <c r="Q153" s="4518"/>
      <c r="R153" s="4518"/>
      <c r="S153" s="4518"/>
      <c r="T153" s="4518"/>
      <c r="U153" s="4518"/>
      <c r="V153" s="4518"/>
      <c r="W153" s="4518"/>
      <c r="X153" s="4518"/>
      <c r="Y153" s="4518"/>
      <c r="Z153" s="4518"/>
      <c r="AA153" s="4518"/>
      <c r="AB153" s="4518"/>
      <c r="AC153" s="4518"/>
      <c r="AD153" s="4518"/>
      <c r="AE153" s="4518"/>
      <c r="AF153" s="4518"/>
      <c r="AG153" s="4518"/>
      <c r="AH153" s="4518">
        <v>0</v>
      </c>
    </row>
    <row s="4518" customFormat="1" customHeight="1" ht="18.75">
      <c r="A154" s="4980" t="s">
        <v>244</v>
      </c>
      <c r="B154" s="4980" t="s">
        <v>282</v>
      </c>
      <c r="C154" s="4486"/>
      <c r="D154" s="4488"/>
      <c r="E154" s="3549"/>
      <c r="F154" s="3549"/>
      <c r="G154" s="4346" t="str">
        <f>INDEX(PT_DIFFERENTIATION_NTAR,MATCH(B154,PT_DIFFERENTIATION_NTAR_ID,0))</f>
        <v>Плата за подключение сетей водоснабжения, d 101-150 мм (закрытый способ прокладки, ГНБ)</v>
      </c>
      <c r="H154" s="4539"/>
      <c r="I154" s="4512">
        <v>46023.67696759259</v>
      </c>
      <c r="J154" s="4513">
        <v>46387.67854166667</v>
      </c>
      <c r="K154" s="5013">
        <v>0</v>
      </c>
      <c r="L154" s="4539" t="s">
        <v>344</v>
      </c>
      <c r="M154" s="4515"/>
      <c r="N154" s="4523"/>
      <c r="O154" s="4470"/>
      <c r="P154" s="4470"/>
      <c r="Q154" s="4518"/>
      <c r="R154" s="4518"/>
      <c r="S154" s="4518"/>
      <c r="T154" s="4518"/>
      <c r="U154" s="4518"/>
      <c r="V154" s="4518"/>
      <c r="W154" s="4518"/>
      <c r="X154" s="4518"/>
      <c r="Y154" s="4518"/>
      <c r="Z154" s="4518"/>
      <c r="AA154" s="4518"/>
      <c r="AB154" s="4518"/>
      <c r="AC154" s="4518"/>
      <c r="AD154" s="4518"/>
      <c r="AE154" s="4518"/>
      <c r="AF154" s="4518"/>
      <c r="AG154" s="4518"/>
      <c r="AH154" s="4518">
        <v>0</v>
      </c>
    </row>
    <row s="4518" customFormat="1" customHeight="1" ht="18.75">
      <c r="A155" s="4980"/>
      <c r="B155" s="4980"/>
      <c r="C155" s="4486" t="s">
        <v>1194</v>
      </c>
      <c r="D155" s="4488"/>
      <c r="E155" s="3549"/>
      <c r="F155" s="3549"/>
      <c r="G155" s="4346"/>
      <c r="H155" s="6333"/>
      <c r="I155" s="6334" t="s">
        <v>1193</v>
      </c>
      <c r="J155" s="6335"/>
      <c r="K155" s="6336"/>
      <c r="L155" s="6337"/>
      <c r="M155" s="4515"/>
      <c r="N155" s="4523"/>
      <c r="O155" s="4470"/>
      <c r="P155" s="4470"/>
      <c r="Q155" s="4518"/>
      <c r="R155" s="4518"/>
      <c r="S155" s="4518"/>
      <c r="T155" s="4518"/>
      <c r="U155" s="4518"/>
      <c r="V155" s="4518"/>
      <c r="W155" s="4518"/>
      <c r="X155" s="4518"/>
      <c r="Y155" s="4518"/>
      <c r="Z155" s="4518"/>
      <c r="AA155" s="4518"/>
      <c r="AB155" s="4518"/>
      <c r="AC155" s="4518"/>
      <c r="AD155" s="4518"/>
      <c r="AE155" s="4518"/>
      <c r="AF155" s="4518"/>
      <c r="AG155" s="4518"/>
      <c r="AH155" s="4518">
        <v>0</v>
      </c>
    </row>
    <row s="4518" customFormat="1" customHeight="1" ht="0.75">
      <c r="A156" s="1844"/>
      <c r="B156" s="1844"/>
      <c r="C156" s="433" t="s">
        <v>1202</v>
      </c>
      <c r="D156" s="2526"/>
      <c r="E156" s="2268"/>
      <c r="F156" s="2447"/>
      <c r="G156" s="464"/>
      <c r="H156" s="1564"/>
      <c r="I156" s="715"/>
      <c r="J156" s="635"/>
      <c r="K156" s="1564"/>
      <c r="L156" s="278"/>
      <c r="M156" s="405"/>
      <c r="N156" s="398"/>
      <c r="O156" s="1688"/>
      <c r="P156" s="1688"/>
      <c r="AH156" s="1695">
        <v>0</v>
      </c>
    </row>
    <row s="4518" customFormat="1" customHeight="1" ht="18.75" hidden="1">
      <c r="A157" s="1844" t="s">
        <v>288</v>
      </c>
      <c r="B157" s="1844" t="s">
        <v>289</v>
      </c>
      <c r="C157" s="433"/>
      <c r="D157" s="2526"/>
      <c r="E157" s="2268"/>
      <c r="F157" s="2447" t="str">
        <f>INDEX(PT_DIFFERENTIATION_VTAR,MATCH(A157,PT_DIFFERENTIATION_VTAR_ID,0))</f>
        <v>Тариф на горячую воду (горячее водоснабжение)</v>
      </c>
      <c r="G157" s="2491" t="str">
        <f>INDEX(PT_DIFFERENTIATION_NTAR,MATCH(B157,PT_DIFFERENTIATION_NTAR_ID,0))</f>
        <v/>
      </c>
      <c r="H157" s="1926"/>
      <c r="I157" s="1803"/>
      <c r="J157" s="1837"/>
      <c r="K157" s="1842"/>
      <c r="L157" s="1926" t="s">
        <v>344</v>
      </c>
      <c r="M157" s="405"/>
      <c r="N157" s="398"/>
      <c r="O157" s="1688"/>
      <c r="P157" s="1688"/>
      <c r="AH157" s="1695">
        <v>0</v>
      </c>
    </row>
    <row s="4518" customFormat="1" customHeight="1" ht="18.75" hidden="1">
      <c r="A158" s="1844"/>
      <c r="B158" s="1844"/>
      <c r="C158" s="433" t="s">
        <v>1194</v>
      </c>
      <c r="D158" s="2526"/>
      <c r="E158" s="2268"/>
      <c r="F158" s="2447"/>
      <c r="G158" s="2491"/>
      <c r="H158" s="1564"/>
      <c r="I158" s="715" t="s">
        <v>1193</v>
      </c>
      <c r="J158" s="635"/>
      <c r="K158" s="1564"/>
      <c r="L158" s="278"/>
      <c r="M158" s="405"/>
      <c r="N158" s="398"/>
      <c r="O158" s="1688"/>
      <c r="P158" s="1688"/>
      <c r="AH158" s="1695">
        <v>0</v>
      </c>
    </row>
    <row s="4518" customFormat="1" customHeight="1" ht="0.75" hidden="1">
      <c r="A159" s="1844"/>
      <c r="B159" s="1844"/>
      <c r="C159" s="433" t="s">
        <v>1202</v>
      </c>
      <c r="D159" s="2526"/>
      <c r="E159" s="2268"/>
      <c r="F159" s="2447"/>
      <c r="G159" s="464"/>
      <c r="H159" s="1564"/>
      <c r="I159" s="715"/>
      <c r="J159" s="635"/>
      <c r="K159" s="1564"/>
      <c r="L159" s="278"/>
      <c r="M159" s="405"/>
      <c r="N159" s="398"/>
      <c r="O159" s="1688"/>
      <c r="P159" s="1688"/>
      <c r="AH159" s="1695">
        <v>0</v>
      </c>
    </row>
    <row s="4518" customFormat="1" customHeight="1" ht="18.75" hidden="1">
      <c r="A160" s="1844" t="s">
        <v>293</v>
      </c>
      <c r="B160" s="1844" t="s">
        <v>294</v>
      </c>
      <c r="C160" s="433"/>
      <c r="D160" s="2526"/>
      <c r="E160" s="2268"/>
      <c r="F160" s="2447" t="str">
        <f>INDEX(PT_DIFFERENTIATION_VTAR,MATCH(A160,PT_DIFFERENTIATION_VTAR_ID,0))</f>
        <v>Тариф на транспортировку горячей воды</v>
      </c>
      <c r="G160" s="2491" t="str">
        <f>INDEX(PT_DIFFERENTIATION_NTAR,MATCH(B160,PT_DIFFERENTIATION_NTAR_ID,0))</f>
        <v/>
      </c>
      <c r="H160" s="1926"/>
      <c r="I160" s="1803"/>
      <c r="J160" s="1837"/>
      <c r="K160" s="1842"/>
      <c r="L160" s="1926" t="s">
        <v>344</v>
      </c>
      <c r="M160" s="405"/>
      <c r="N160" s="398"/>
      <c r="O160" s="1688"/>
      <c r="P160" s="1688"/>
      <c r="AH160" s="1695">
        <v>0</v>
      </c>
    </row>
    <row s="4518" customFormat="1" customHeight="1" ht="18.75" hidden="1">
      <c r="A161" s="1844"/>
      <c r="B161" s="1844"/>
      <c r="C161" s="433" t="s">
        <v>1194</v>
      </c>
      <c r="D161" s="2526"/>
      <c r="E161" s="2268"/>
      <c r="F161" s="2447"/>
      <c r="G161" s="2491"/>
      <c r="H161" s="1564"/>
      <c r="I161" s="715" t="s">
        <v>1193</v>
      </c>
      <c r="J161" s="635"/>
      <c r="K161" s="1564"/>
      <c r="L161" s="278"/>
      <c r="M161" s="405"/>
      <c r="N161" s="398"/>
      <c r="O161" s="1688"/>
      <c r="P161" s="1688"/>
      <c r="AH161" s="1695">
        <v>0</v>
      </c>
    </row>
    <row s="4518" customFormat="1" customHeight="1" ht="0.75" hidden="1">
      <c r="A162" s="1844"/>
      <c r="B162" s="1844"/>
      <c r="C162" s="433" t="s">
        <v>1202</v>
      </c>
      <c r="D162" s="2526"/>
      <c r="E162" s="2268"/>
      <c r="F162" s="2447"/>
      <c r="G162" s="464"/>
      <c r="H162" s="1564"/>
      <c r="I162" s="715"/>
      <c r="J162" s="635"/>
      <c r="K162" s="1564"/>
      <c r="L162" s="278"/>
      <c r="M162" s="405"/>
      <c r="N162" s="398"/>
      <c r="O162" s="1688"/>
      <c r="P162" s="1688"/>
      <c r="AH162" s="1695">
        <v>0</v>
      </c>
    </row>
    <row s="4518" customFormat="1" customHeight="1" ht="18.75" hidden="1">
      <c r="A163" s="1844" t="s">
        <v>298</v>
      </c>
      <c r="B163" s="1844" t="s">
        <v>299</v>
      </c>
      <c r="C163" s="433"/>
      <c r="D163" s="2526"/>
      <c r="E163" s="2268"/>
      <c r="F163" s="2447" t="str">
        <f>INDEX(PT_DIFFERENTIATION_VTAR,MATCH(A163,PT_DIFFERENTIATION_VTAR_ID,0))</f>
        <v>Тариф на подключение (технологическое присоединение) к централизованной системе горячего водоснабжения</v>
      </c>
      <c r="G163" s="2491" t="str">
        <f>INDEX(PT_DIFFERENTIATION_NTAR,MATCH(B163,PT_DIFFERENTIATION_NTAR_ID,0))</f>
        <v/>
      </c>
      <c r="H163" s="1926"/>
      <c r="I163" s="1803"/>
      <c r="J163" s="1837"/>
      <c r="K163" s="1842"/>
      <c r="L163" s="1926" t="s">
        <v>344</v>
      </c>
      <c r="M163" s="405"/>
      <c r="N163" s="398"/>
      <c r="O163" s="1688"/>
      <c r="P163" s="1688"/>
      <c r="AH163" s="1695">
        <v>0</v>
      </c>
    </row>
    <row s="4518" customFormat="1" customHeight="1" ht="18.75" hidden="1">
      <c r="A164" s="1844"/>
      <c r="B164" s="1844"/>
      <c r="C164" s="433" t="s">
        <v>1194</v>
      </c>
      <c r="D164" s="2526"/>
      <c r="E164" s="2268"/>
      <c r="F164" s="2447"/>
      <c r="G164" s="2491"/>
      <c r="H164" s="1564"/>
      <c r="I164" s="715" t="s">
        <v>1193</v>
      </c>
      <c r="J164" s="635"/>
      <c r="K164" s="1564"/>
      <c r="L164" s="278"/>
      <c r="M164" s="405"/>
      <c r="N164" s="398"/>
      <c r="O164" s="1688"/>
      <c r="P164" s="1688"/>
      <c r="AH164" s="1695">
        <v>0</v>
      </c>
    </row>
    <row s="4518" customFormat="1" customHeight="1" ht="0.75" hidden="1">
      <c r="A165" s="1844"/>
      <c r="B165" s="1844"/>
      <c r="C165" s="433" t="s">
        <v>1202</v>
      </c>
      <c r="D165" s="2526"/>
      <c r="E165" s="2268"/>
      <c r="F165" s="2447"/>
      <c r="G165" s="464"/>
      <c r="H165" s="1564"/>
      <c r="I165" s="715"/>
      <c r="J165" s="635"/>
      <c r="K165" s="1564"/>
      <c r="L165" s="278"/>
      <c r="M165" s="405"/>
      <c r="N165" s="398"/>
      <c r="O165" s="1688"/>
      <c r="P165" s="1688"/>
      <c r="AH165" s="1695">
        <v>0</v>
      </c>
    </row>
    <row s="4518" customFormat="1" customHeight="1" ht="18.75" hidden="1">
      <c r="A166" s="1844" t="s">
        <v>303</v>
      </c>
      <c r="B166" s="1844" t="s">
        <v>304</v>
      </c>
      <c r="C166" s="433"/>
      <c r="D166" s="2526"/>
      <c r="E166" s="2268"/>
      <c r="F166" s="2447" t="str">
        <f>INDEX(PT_DIFFERENTIATION_VTAR,MATCH(A166,PT_DIFFERENTIATION_VTAR_ID,0))</f>
        <v>Тариф на водоотведение</v>
      </c>
      <c r="G166" s="2491" t="str">
        <f>INDEX(PT_DIFFERENTIATION_NTAR,MATCH(B166,PT_DIFFERENTIATION_NTAR_ID,0))</f>
        <v/>
      </c>
      <c r="H166" s="1926"/>
      <c r="I166" s="1803"/>
      <c r="J166" s="1837"/>
      <c r="K166" s="1842"/>
      <c r="L166" s="1926" t="s">
        <v>344</v>
      </c>
      <c r="M166" s="405"/>
      <c r="N166" s="398"/>
      <c r="O166" s="1688"/>
      <c r="P166" s="1688"/>
      <c r="AH166" s="1695">
        <v>0</v>
      </c>
    </row>
    <row s="4518" customFormat="1" customHeight="1" ht="18.75" hidden="1">
      <c r="A167" s="1844"/>
      <c r="B167" s="1844"/>
      <c r="C167" s="433" t="s">
        <v>1194</v>
      </c>
      <c r="D167" s="2526"/>
      <c r="E167" s="2268"/>
      <c r="F167" s="2447"/>
      <c r="G167" s="2491"/>
      <c r="H167" s="1564"/>
      <c r="I167" s="715" t="s">
        <v>1193</v>
      </c>
      <c r="J167" s="635"/>
      <c r="K167" s="1564"/>
      <c r="L167" s="278"/>
      <c r="M167" s="405"/>
      <c r="N167" s="398"/>
      <c r="O167" s="1688"/>
      <c r="P167" s="1688"/>
      <c r="AH167" s="1695">
        <v>0</v>
      </c>
    </row>
    <row s="4518" customFormat="1" customHeight="1" ht="0.75" hidden="1">
      <c r="A168" s="1844"/>
      <c r="B168" s="1844"/>
      <c r="C168" s="433" t="s">
        <v>1202</v>
      </c>
      <c r="D168" s="2526"/>
      <c r="E168" s="2268"/>
      <c r="F168" s="2447"/>
      <c r="G168" s="464"/>
      <c r="H168" s="1564"/>
      <c r="I168" s="715"/>
      <c r="J168" s="635"/>
      <c r="K168" s="1564"/>
      <c r="L168" s="278"/>
      <c r="M168" s="405"/>
      <c r="N168" s="398"/>
      <c r="O168" s="1688"/>
      <c r="P168" s="1688"/>
      <c r="AH168" s="1695">
        <v>0</v>
      </c>
    </row>
    <row s="4518" customFormat="1" customHeight="1" ht="18.75" hidden="1">
      <c r="A169" s="1844" t="s">
        <v>308</v>
      </c>
      <c r="B169" s="1844" t="s">
        <v>309</v>
      </c>
      <c r="C169" s="433"/>
      <c r="D169" s="2526"/>
      <c r="E169" s="2268"/>
      <c r="F169" s="2447" t="str">
        <f>INDEX(PT_DIFFERENTIATION_VTAR,MATCH(A169,PT_DIFFERENTIATION_VTAR_ID,0))</f>
        <v>Тариф на транспортировку сточных вод</v>
      </c>
      <c r="G169" s="2491" t="str">
        <f>INDEX(PT_DIFFERENTIATION_NTAR,MATCH(B169,PT_DIFFERENTIATION_NTAR_ID,0))</f>
        <v/>
      </c>
      <c r="H169" s="1926"/>
      <c r="I169" s="1803"/>
      <c r="J169" s="1837"/>
      <c r="K169" s="1842"/>
      <c r="L169" s="1926" t="s">
        <v>344</v>
      </c>
      <c r="M169" s="405"/>
      <c r="N169" s="398"/>
      <c r="O169" s="1688"/>
      <c r="P169" s="1688"/>
      <c r="AH169" s="1695">
        <v>0</v>
      </c>
    </row>
    <row s="4518" customFormat="1" customHeight="1" ht="18.75" hidden="1">
      <c r="A170" s="1844"/>
      <c r="B170" s="1844"/>
      <c r="C170" s="433" t="s">
        <v>1194</v>
      </c>
      <c r="D170" s="2526"/>
      <c r="E170" s="2268"/>
      <c r="F170" s="2447"/>
      <c r="G170" s="2491"/>
      <c r="H170" s="1564"/>
      <c r="I170" s="715" t="s">
        <v>1193</v>
      </c>
      <c r="J170" s="635"/>
      <c r="K170" s="1564"/>
      <c r="L170" s="278"/>
      <c r="M170" s="405"/>
      <c r="N170" s="398"/>
      <c r="O170" s="1688"/>
      <c r="P170" s="1688"/>
      <c r="AH170" s="1695">
        <v>0</v>
      </c>
    </row>
    <row s="4518" customFormat="1" customHeight="1" ht="0.75" hidden="1">
      <c r="A171" s="1844"/>
      <c r="B171" s="1844"/>
      <c r="C171" s="433" t="s">
        <v>1202</v>
      </c>
      <c r="D171" s="2526"/>
      <c r="E171" s="2268"/>
      <c r="F171" s="2447"/>
      <c r="G171" s="464"/>
      <c r="H171" s="1564"/>
      <c r="I171" s="715"/>
      <c r="J171" s="635"/>
      <c r="K171" s="1564"/>
      <c r="L171" s="278"/>
      <c r="M171" s="405"/>
      <c r="N171" s="398"/>
      <c r="O171" s="1688"/>
      <c r="P171" s="1688"/>
      <c r="AH171" s="1695">
        <v>0</v>
      </c>
    </row>
    <row s="4518" customFormat="1" customHeight="1" ht="18.75" hidden="1">
      <c r="A172" s="1844" t="s">
        <v>313</v>
      </c>
      <c r="B172" s="1844" t="s">
        <v>314</v>
      </c>
      <c r="C172" s="433"/>
      <c r="D172" s="2526"/>
      <c r="E172" s="2268"/>
      <c r="F172" s="2447" t="str">
        <f>INDEX(PT_DIFFERENTIATION_VTAR,MATCH(A172,PT_DIFFERENTIATION_VTAR_ID,0))</f>
        <v>Тариф на подключение (технологическое присоединение) к централизованной системе водоотведения</v>
      </c>
      <c r="G172" s="2491" t="str">
        <f>INDEX(PT_DIFFERENTIATION_NTAR,MATCH(B172,PT_DIFFERENTIATION_NTAR_ID,0))</f>
        <v/>
      </c>
      <c r="H172" s="1926"/>
      <c r="I172" s="1803"/>
      <c r="J172" s="1837"/>
      <c r="K172" s="1842"/>
      <c r="L172" s="1926" t="s">
        <v>344</v>
      </c>
      <c r="M172" s="405"/>
      <c r="N172" s="398"/>
      <c r="O172" s="1688"/>
      <c r="P172" s="1688"/>
      <c r="AH172" s="1695">
        <v>0</v>
      </c>
    </row>
    <row s="4518" customFormat="1" customHeight="1" ht="18.75" hidden="1">
      <c r="A173" s="1844"/>
      <c r="B173" s="1844"/>
      <c r="C173" s="433" t="s">
        <v>1194</v>
      </c>
      <c r="D173" s="2526"/>
      <c r="E173" s="2268"/>
      <c r="F173" s="2447"/>
      <c r="G173" s="2491"/>
      <c r="H173" s="1564"/>
      <c r="I173" s="715" t="s">
        <v>1193</v>
      </c>
      <c r="J173" s="635"/>
      <c r="K173" s="1564"/>
      <c r="L173" s="278"/>
      <c r="M173" s="405"/>
      <c r="N173" s="398"/>
      <c r="O173" s="1688"/>
      <c r="P173" s="1688"/>
      <c r="AH173" s="1695">
        <v>0</v>
      </c>
    </row>
    <row s="4518" customFormat="1" customHeight="1" ht="1.05">
      <c r="A174" s="1844"/>
      <c r="B174" s="1844"/>
      <c r="C174" s="433" t="s">
        <v>1202</v>
      </c>
      <c r="D174" s="2526"/>
      <c r="E174" s="2268"/>
      <c r="F174" s="2447"/>
      <c r="G174" s="464"/>
      <c r="H174" s="1564"/>
      <c r="I174" s="715"/>
      <c r="J174" s="635"/>
      <c r="K174" s="1564"/>
      <c r="L174" s="278"/>
      <c r="M174" s="405"/>
      <c r="N174" s="398"/>
      <c r="O174" s="1688"/>
      <c r="P174" s="1688"/>
      <c r="AH174" s="1695">
        <v>1</v>
      </c>
    </row>
    <row customHeight="1" ht="19.95">
      <c r="A175" s="1844"/>
      <c r="B175" s="1844"/>
      <c r="D175" s="440"/>
      <c r="E175" s="211" t="s">
        <v>90</v>
      </c>
      <c r="F175"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75" s="2524"/>
      <c r="H175" s="2524"/>
      <c r="I175" s="2524"/>
      <c r="J175" s="2524"/>
      <c r="K175" s="2524"/>
      <c r="L175" s="2524"/>
      <c r="M175" s="361"/>
      <c r="N175" s="398"/>
      <c r="AH175" s="438">
        <v>19</v>
      </c>
    </row>
    <row s="4518" customFormat="1" customHeight="1" ht="60.75" hidden="1">
      <c r="A176" s="1844" t="s">
        <v>154</v>
      </c>
      <c r="B176" s="1844" t="s">
        <v>155</v>
      </c>
      <c r="C176" s="433"/>
      <c r="D176" s="2526"/>
      <c r="E176" s="2268"/>
      <c r="F176" s="244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6" s="2491" t="str">
        <f>INDEX(PT_DIFFERENTIATION_NTAR,MATCH(B176,PT_DIFFERENTIATION_NTAR_ID,0))</f>
        <v/>
      </c>
      <c r="H176" s="1926"/>
      <c r="I176" s="1803"/>
      <c r="J176" s="1837"/>
      <c r="K176" s="1842"/>
      <c r="L176" s="1926" t="s">
        <v>344</v>
      </c>
      <c r="M17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6" s="398"/>
      <c r="O176" s="1688"/>
      <c r="P176" s="1688"/>
      <c r="AH176" s="1695">
        <v>0</v>
      </c>
    </row>
    <row s="4518" customFormat="1" customHeight="1" ht="18.75" hidden="1">
      <c r="A177" s="1844"/>
      <c r="B177" s="1844"/>
      <c r="C177" s="433" t="s">
        <v>1194</v>
      </c>
      <c r="D177" s="2526"/>
      <c r="E177" s="2268"/>
      <c r="F177" s="2447"/>
      <c r="G177" s="2491"/>
      <c r="H177" s="1564"/>
      <c r="I177" s="715" t="s">
        <v>1193</v>
      </c>
      <c r="J177" s="635"/>
      <c r="K177" s="1564"/>
      <c r="L177" s="278"/>
      <c r="M177" s="2234"/>
      <c r="N177" s="398"/>
      <c r="O177" s="1688"/>
      <c r="P177" s="1688"/>
      <c r="AH177" s="1695">
        <v>0</v>
      </c>
    </row>
    <row s="4518" customFormat="1" customHeight="1" ht="0.75" hidden="1">
      <c r="A178" s="1844"/>
      <c r="B178" s="1844"/>
      <c r="C178" s="433" t="s">
        <v>1202</v>
      </c>
      <c r="D178" s="2526"/>
      <c r="E178" s="2268"/>
      <c r="F178" s="2447"/>
      <c r="G178" s="464"/>
      <c r="H178" s="1564"/>
      <c r="I178" s="715"/>
      <c r="J178" s="635"/>
      <c r="K178" s="1564"/>
      <c r="L178" s="278"/>
      <c r="M178" s="2234"/>
      <c r="N178" s="398"/>
      <c r="O178" s="1688"/>
      <c r="P178" s="1688"/>
      <c r="AH178" s="1695">
        <v>0</v>
      </c>
    </row>
    <row s="4518" customFormat="1" customHeight="1" ht="45" hidden="1">
      <c r="A179" s="1844" t="s">
        <v>159</v>
      </c>
      <c r="B179" s="1844" t="s">
        <v>160</v>
      </c>
      <c r="C179" s="433"/>
      <c r="D179" s="2526"/>
      <c r="E179" s="2268"/>
      <c r="F179" s="2447" t="str">
        <f>INDEX(PT_DIFFERENTIATION_VTAR,MATCH(A179,PT_DIFFERENTIATION_VTAR_ID,0))</f>
        <v/>
      </c>
      <c r="G179" s="2491" t="str">
        <f>INDEX(PT_DIFFERENTIATION_NTAR,MATCH(B179,PT_DIFFERENTIATION_NTAR_ID,0))</f>
        <v/>
      </c>
      <c r="H179" s="1926"/>
      <c r="I179" s="1803"/>
      <c r="J179" s="1837"/>
      <c r="K179" s="1842"/>
      <c r="L179" s="1926" t="s">
        <v>344</v>
      </c>
      <c r="M179" s="2235"/>
      <c r="N179" s="398"/>
      <c r="O179" s="1688"/>
      <c r="P179" s="1688"/>
      <c r="AH179" s="1695">
        <v>0</v>
      </c>
    </row>
    <row s="4518" customFormat="1" customHeight="1" ht="18.75" hidden="1">
      <c r="A180" s="1844"/>
      <c r="B180" s="1844"/>
      <c r="C180" s="433" t="s">
        <v>1194</v>
      </c>
      <c r="D180" s="2526"/>
      <c r="E180" s="2268"/>
      <c r="F180" s="2447"/>
      <c r="G180" s="2491"/>
      <c r="H180" s="1564"/>
      <c r="I180" s="715" t="s">
        <v>1193</v>
      </c>
      <c r="J180" s="635"/>
      <c r="K180" s="1564"/>
      <c r="L180" s="278"/>
      <c r="M180" s="1925"/>
      <c r="N180" s="398"/>
      <c r="O180" s="1688"/>
      <c r="P180" s="1688"/>
      <c r="AH180" s="1695">
        <v>0</v>
      </c>
    </row>
    <row s="4518" customFormat="1" customHeight="1" ht="0.75" hidden="1">
      <c r="A181" s="1844"/>
      <c r="B181" s="1844"/>
      <c r="C181" s="433" t="s">
        <v>1202</v>
      </c>
      <c r="D181" s="2526"/>
      <c r="E181" s="2268"/>
      <c r="F181" s="2447"/>
      <c r="G181" s="464"/>
      <c r="H181" s="1564"/>
      <c r="I181" s="715"/>
      <c r="J181" s="635"/>
      <c r="K181" s="1564"/>
      <c r="L181" s="278"/>
      <c r="M181" s="405"/>
      <c r="N181" s="398"/>
      <c r="O181" s="1688"/>
      <c r="P181" s="1688"/>
      <c r="AH181" s="1695">
        <v>0</v>
      </c>
    </row>
    <row s="4518" customFormat="1" customHeight="1" ht="45" hidden="1">
      <c r="A182" s="1844" t="s">
        <v>166</v>
      </c>
      <c r="B182" s="1844" t="s">
        <v>167</v>
      </c>
      <c r="C182" s="433"/>
      <c r="D182" s="2526"/>
      <c r="E182" s="2268"/>
      <c r="F182" s="2447" t="str">
        <f>INDEX(PT_DIFFERENTIATION_VTAR,MATCH(A182,PT_DIFFERENTIATION_VTAR_ID,0))</f>
        <v>Тарифы на теплоноситель, поставляемый теплоснабжающими организациями потребителям, другим теплоснабжающим организациям</v>
      </c>
      <c r="G182" s="2491" t="str">
        <f>INDEX(PT_DIFFERENTIATION_NTAR,MATCH(B182,PT_DIFFERENTIATION_NTAR_ID,0))</f>
        <v/>
      </c>
      <c r="H182" s="1926"/>
      <c r="I182" s="1803"/>
      <c r="J182" s="1837"/>
      <c r="K182" s="1842"/>
      <c r="L182" s="1926" t="s">
        <v>344</v>
      </c>
      <c r="M182" s="405"/>
      <c r="N182" s="398"/>
      <c r="O182" s="1688"/>
      <c r="P182" s="1688"/>
      <c r="AH182" s="1695">
        <v>0</v>
      </c>
    </row>
    <row s="4518" customFormat="1" customHeight="1" ht="18.75" hidden="1">
      <c r="A183" s="1844"/>
      <c r="B183" s="1844"/>
      <c r="C183" s="433" t="s">
        <v>1194</v>
      </c>
      <c r="D183" s="2526"/>
      <c r="E183" s="2268"/>
      <c r="F183" s="2447"/>
      <c r="G183" s="2491"/>
      <c r="H183" s="1564"/>
      <c r="I183" s="715" t="s">
        <v>1193</v>
      </c>
      <c r="J183" s="635"/>
      <c r="K183" s="1564"/>
      <c r="L183" s="278"/>
      <c r="M183" s="405"/>
      <c r="N183" s="398"/>
      <c r="O183" s="1688"/>
      <c r="P183" s="1688"/>
      <c r="AH183" s="1695">
        <v>0</v>
      </c>
    </row>
    <row s="4518" customFormat="1" customHeight="1" ht="0.75" hidden="1">
      <c r="A184" s="1844"/>
      <c r="B184" s="1844"/>
      <c r="C184" s="433" t="s">
        <v>1202</v>
      </c>
      <c r="D184" s="2526"/>
      <c r="E184" s="2268"/>
      <c r="F184" s="2447"/>
      <c r="G184" s="464"/>
      <c r="H184" s="1564"/>
      <c r="I184" s="715"/>
      <c r="J184" s="635"/>
      <c r="K184" s="1564"/>
      <c r="L184" s="278"/>
      <c r="M184" s="405"/>
      <c r="N184" s="398"/>
      <c r="O184" s="1688"/>
      <c r="P184" s="1688"/>
      <c r="AH184" s="1695">
        <v>0</v>
      </c>
    </row>
    <row s="4518" customFormat="1" customHeight="1" ht="45" hidden="1">
      <c r="A185" s="1844" t="s">
        <v>172</v>
      </c>
      <c r="B185" s="1844" t="s">
        <v>173</v>
      </c>
      <c r="C185" s="433"/>
      <c r="D185" s="2526"/>
      <c r="E185" s="2268"/>
      <c r="F185" s="2447" t="str">
        <f>INDEX(PT_DIFFERENTIATION_VTAR,MATCH(A185,PT_DIFFERENTIATION_VTAR_ID,0))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5" s="2491" t="str">
        <f>INDEX(PT_DIFFERENTIATION_NTAR,MATCH(B185,PT_DIFFERENTIATION_NTAR_ID,0))</f>
        <v/>
      </c>
      <c r="H185" s="1926"/>
      <c r="I185" s="1803"/>
      <c r="J185" s="1837"/>
      <c r="K185" s="1842"/>
      <c r="L185" s="1926" t="s">
        <v>344</v>
      </c>
      <c r="M185" s="405"/>
      <c r="N185" s="398"/>
      <c r="O185" s="1688"/>
      <c r="P185" s="1688"/>
      <c r="AH185" s="1695">
        <v>0</v>
      </c>
    </row>
    <row s="4518" customFormat="1" customHeight="1" ht="18.75" hidden="1">
      <c r="A186" s="1844"/>
      <c r="B186" s="1844"/>
      <c r="C186" s="433" t="s">
        <v>1194</v>
      </c>
      <c r="D186" s="2526"/>
      <c r="E186" s="2268"/>
      <c r="F186" s="2447"/>
      <c r="G186" s="2491"/>
      <c r="H186" s="1564"/>
      <c r="I186" s="715" t="s">
        <v>1193</v>
      </c>
      <c r="J186" s="635"/>
      <c r="K186" s="1564"/>
      <c r="L186" s="278"/>
      <c r="M186" s="405"/>
      <c r="N186" s="398"/>
      <c r="O186" s="1688"/>
      <c r="P186" s="1688"/>
      <c r="AH186" s="1695">
        <v>0</v>
      </c>
    </row>
    <row s="4518" customFormat="1" customHeight="1" ht="0.75" hidden="1">
      <c r="A187" s="1844"/>
      <c r="B187" s="1844"/>
      <c r="C187" s="433" t="s">
        <v>1202</v>
      </c>
      <c r="D187" s="2526"/>
      <c r="E187" s="2268"/>
      <c r="F187" s="2447"/>
      <c r="G187" s="464"/>
      <c r="H187" s="1564"/>
      <c r="I187" s="715"/>
      <c r="J187" s="635"/>
      <c r="K187" s="1564"/>
      <c r="L187" s="278"/>
      <c r="M187" s="405"/>
      <c r="N187" s="398"/>
      <c r="O187" s="1688"/>
      <c r="P187" s="1688"/>
      <c r="AH187" s="1695">
        <v>0</v>
      </c>
    </row>
    <row s="4518" customFormat="1" customHeight="1" ht="18.75" hidden="1">
      <c r="A188" s="1844" t="s">
        <v>178</v>
      </c>
      <c r="B188" s="1844" t="s">
        <v>179</v>
      </c>
      <c r="C188" s="433"/>
      <c r="D188" s="2526"/>
      <c r="E188" s="2268"/>
      <c r="F188" s="2447" t="str">
        <f>INDEX(PT_DIFFERENTIATION_VTAR,MATCH(A188,PT_DIFFERENTIATION_VTAR_ID,0))</f>
        <v>Тарифы на услуги по передаче тепловой энергии</v>
      </c>
      <c r="G188" s="2491" t="str">
        <f>INDEX(PT_DIFFERENTIATION_NTAR,MATCH(B188,PT_DIFFERENTIATION_NTAR_ID,0))</f>
        <v/>
      </c>
      <c r="H188" s="1926"/>
      <c r="I188" s="1803"/>
      <c r="J188" s="1837"/>
      <c r="K188" s="1842"/>
      <c r="L188" s="1926" t="s">
        <v>344</v>
      </c>
      <c r="M188" s="405"/>
      <c r="N188" s="398"/>
      <c r="O188" s="1688"/>
      <c r="P188" s="1688"/>
      <c r="AH188" s="1695">
        <v>0</v>
      </c>
    </row>
    <row s="4518" customFormat="1" customHeight="1" ht="18.75" hidden="1">
      <c r="A189" s="1844"/>
      <c r="B189" s="1844"/>
      <c r="C189" s="433" t="s">
        <v>1194</v>
      </c>
      <c r="D189" s="2526"/>
      <c r="E189" s="2268"/>
      <c r="F189" s="2447"/>
      <c r="G189" s="2491"/>
      <c r="H189" s="1564"/>
      <c r="I189" s="715" t="s">
        <v>1193</v>
      </c>
      <c r="J189" s="635"/>
      <c r="K189" s="1564"/>
      <c r="L189" s="278"/>
      <c r="M189" s="405"/>
      <c r="N189" s="398"/>
      <c r="O189" s="1688"/>
      <c r="P189" s="1688"/>
      <c r="AH189" s="1695">
        <v>0</v>
      </c>
    </row>
    <row s="4518" customFormat="1" customHeight="1" ht="0.75" hidden="1">
      <c r="A190" s="1844"/>
      <c r="B190" s="1844"/>
      <c r="C190" s="433" t="s">
        <v>1202</v>
      </c>
      <c r="D190" s="2526"/>
      <c r="E190" s="2268"/>
      <c r="F190" s="2447"/>
      <c r="G190" s="464"/>
      <c r="H190" s="1564"/>
      <c r="I190" s="715"/>
      <c r="J190" s="635"/>
      <c r="K190" s="1564"/>
      <c r="L190" s="278"/>
      <c r="M190" s="405"/>
      <c r="N190" s="398"/>
      <c r="O190" s="1688"/>
      <c r="P190" s="1688"/>
      <c r="AH190" s="1695">
        <v>0</v>
      </c>
    </row>
    <row s="4518" customFormat="1" customHeight="1" ht="18.75" hidden="1">
      <c r="A191" s="1844" t="s">
        <v>184</v>
      </c>
      <c r="B191" s="1844" t="s">
        <v>185</v>
      </c>
      <c r="C191" s="433"/>
      <c r="D191" s="2526"/>
      <c r="E191" s="2268"/>
      <c r="F191" s="2447" t="str">
        <f>INDEX(PT_DIFFERENTIATION_VTAR,MATCH(A191,PT_DIFFERENTIATION_VTAR_ID,0))</f>
        <v>Тарифы на услуги по передаче теплоносителя</v>
      </c>
      <c r="G191" s="2491" t="str">
        <f>INDEX(PT_DIFFERENTIATION_NTAR,MATCH(B191,PT_DIFFERENTIATION_NTAR_ID,0))</f>
        <v/>
      </c>
      <c r="H191" s="1926"/>
      <c r="I191" s="1803"/>
      <c r="J191" s="1837"/>
      <c r="K191" s="1842"/>
      <c r="L191" s="1926" t="s">
        <v>344</v>
      </c>
      <c r="M191" s="405"/>
      <c r="N191" s="398"/>
      <c r="O191" s="1688"/>
      <c r="P191" s="1688"/>
      <c r="AH191" s="1695">
        <v>0</v>
      </c>
    </row>
    <row s="4518" customFormat="1" customHeight="1" ht="18.75" hidden="1">
      <c r="A192" s="1844"/>
      <c r="B192" s="1844"/>
      <c r="C192" s="433" t="s">
        <v>1194</v>
      </c>
      <c r="D192" s="2526"/>
      <c r="E192" s="2268"/>
      <c r="F192" s="2447"/>
      <c r="G192" s="2491"/>
      <c r="H192" s="1564"/>
      <c r="I192" s="715" t="s">
        <v>1193</v>
      </c>
      <c r="J192" s="635"/>
      <c r="K192" s="1564"/>
      <c r="L192" s="278"/>
      <c r="M192" s="405"/>
      <c r="N192" s="398"/>
      <c r="O192" s="1688"/>
      <c r="P192" s="1688"/>
      <c r="AH192" s="1695">
        <v>0</v>
      </c>
    </row>
    <row s="4518" customFormat="1" customHeight="1" ht="0.75" hidden="1">
      <c r="A193" s="1844"/>
      <c r="B193" s="1844"/>
      <c r="C193" s="433" t="s">
        <v>1202</v>
      </c>
      <c r="D193" s="2526"/>
      <c r="E193" s="2268"/>
      <c r="F193" s="2447"/>
      <c r="G193" s="464"/>
      <c r="H193" s="1564"/>
      <c r="I193" s="715"/>
      <c r="J193" s="635"/>
      <c r="K193" s="1564"/>
      <c r="L193" s="278"/>
      <c r="M193" s="405"/>
      <c r="N193" s="398"/>
      <c r="O193" s="1688"/>
      <c r="P193" s="1688"/>
      <c r="AH193" s="1695">
        <v>0</v>
      </c>
    </row>
    <row s="4518" customFormat="1" customHeight="1" ht="18.75" hidden="1">
      <c r="A194" s="1844" t="s">
        <v>190</v>
      </c>
      <c r="B194" s="1844" t="s">
        <v>191</v>
      </c>
      <c r="C194" s="433"/>
      <c r="D194" s="2526"/>
      <c r="E194" s="2268"/>
      <c r="F194" s="2447" t="str">
        <f>INDEX(PT_DIFFERENTIATION_VTAR,MATCH(A194,PT_DIFFERENTIATION_VTAR_ID,0))</f>
        <v>Плата за услуги по поддержанию резервной тепловой мощности при отсутствии потребления тепловой энергии</v>
      </c>
      <c r="G194" s="2491" t="str">
        <f>INDEX(PT_DIFFERENTIATION_NTAR,MATCH(B194,PT_DIFFERENTIATION_NTAR_ID,0))</f>
        <v/>
      </c>
      <c r="H194" s="1926"/>
      <c r="I194" s="1803"/>
      <c r="J194" s="1837"/>
      <c r="K194" s="1842"/>
      <c r="L194" s="1926" t="s">
        <v>344</v>
      </c>
      <c r="M194" s="405"/>
      <c r="N194" s="398"/>
      <c r="O194" s="1688"/>
      <c r="P194" s="1688"/>
      <c r="AH194" s="1695">
        <v>0</v>
      </c>
    </row>
    <row s="4518" customFormat="1" customHeight="1" ht="18.75" hidden="1">
      <c r="A195" s="1844"/>
      <c r="B195" s="1844"/>
      <c r="C195" s="433" t="s">
        <v>1194</v>
      </c>
      <c r="D195" s="2526"/>
      <c r="E195" s="2268"/>
      <c r="F195" s="2447"/>
      <c r="G195" s="2491"/>
      <c r="H195" s="1564"/>
      <c r="I195" s="715" t="s">
        <v>1193</v>
      </c>
      <c r="J195" s="635"/>
      <c r="K195" s="1564"/>
      <c r="L195" s="278"/>
      <c r="M195" s="405"/>
      <c r="N195" s="398"/>
      <c r="O195" s="1688"/>
      <c r="P195" s="1688"/>
      <c r="AH195" s="1695">
        <v>0</v>
      </c>
    </row>
    <row s="4518" customFormat="1" customHeight="1" ht="0.75" hidden="1">
      <c r="A196" s="1844"/>
      <c r="B196" s="1844"/>
      <c r="C196" s="433" t="s">
        <v>1202</v>
      </c>
      <c r="D196" s="2526"/>
      <c r="E196" s="2268"/>
      <c r="F196" s="2447"/>
      <c r="G196" s="464"/>
      <c r="H196" s="1564"/>
      <c r="I196" s="715"/>
      <c r="J196" s="635"/>
      <c r="K196" s="1564"/>
      <c r="L196" s="278"/>
      <c r="M196" s="405"/>
      <c r="N196" s="398"/>
      <c r="O196" s="1688"/>
      <c r="P196" s="1688"/>
      <c r="AH196" s="1695">
        <v>0</v>
      </c>
    </row>
    <row s="4518" customFormat="1" customHeight="1" ht="18.75" hidden="1">
      <c r="A197" s="1844" t="s">
        <v>196</v>
      </c>
      <c r="B197" s="1844" t="s">
        <v>197</v>
      </c>
      <c r="C197" s="433"/>
      <c r="D197" s="2526"/>
      <c r="E197" s="2268"/>
      <c r="F197" s="2447" t="str">
        <f>INDEX(PT_DIFFERENTIATION_VTAR,MATCH(A197,PT_DIFFERENTIATION_VTAR_ID,0))</f>
        <v>Плата за подключение (технологическое присоединение) к системе теплоснабжения</v>
      </c>
      <c r="G197" s="2491" t="str">
        <f>INDEX(PT_DIFFERENTIATION_NTAR,MATCH(B197,PT_DIFFERENTIATION_NTAR_ID,0))</f>
        <v/>
      </c>
      <c r="H197" s="1926"/>
      <c r="I197" s="1803"/>
      <c r="J197" s="1837"/>
      <c r="K197" s="1842"/>
      <c r="L197" s="1926" t="s">
        <v>344</v>
      </c>
      <c r="M197" s="405"/>
      <c r="N197" s="398"/>
      <c r="O197" s="1688"/>
      <c r="P197" s="1688"/>
      <c r="AH197" s="1695">
        <v>0</v>
      </c>
    </row>
    <row s="4518" customFormat="1" customHeight="1" ht="18.75" hidden="1">
      <c r="A198" s="1844"/>
      <c r="B198" s="1844"/>
      <c r="C198" s="433" t="s">
        <v>1194</v>
      </c>
      <c r="D198" s="2526"/>
      <c r="E198" s="2268"/>
      <c r="F198" s="2447"/>
      <c r="G198" s="2491"/>
      <c r="H198" s="1564"/>
      <c r="I198" s="715" t="s">
        <v>1193</v>
      </c>
      <c r="J198" s="635"/>
      <c r="K198" s="1564"/>
      <c r="L198" s="278"/>
      <c r="M198" s="405"/>
      <c r="N198" s="398"/>
      <c r="O198" s="1688"/>
      <c r="P198" s="1688"/>
      <c r="AH198" s="1695">
        <v>0</v>
      </c>
    </row>
    <row s="4518" customFormat="1" customHeight="1" ht="0.75" hidden="1">
      <c r="A199" s="1844"/>
      <c r="B199" s="1844"/>
      <c r="C199" s="433" t="s">
        <v>1202</v>
      </c>
      <c r="D199" s="2526"/>
      <c r="E199" s="2268"/>
      <c r="F199" s="2447"/>
      <c r="G199" s="464"/>
      <c r="H199" s="1564"/>
      <c r="I199" s="715"/>
      <c r="J199" s="635"/>
      <c r="K199" s="1564"/>
      <c r="L199" s="278"/>
      <c r="M199" s="405"/>
      <c r="N199" s="398"/>
      <c r="O199" s="1688"/>
      <c r="P199" s="1688"/>
      <c r="AH199" s="1695">
        <v>0</v>
      </c>
    </row>
    <row s="4518" customFormat="1" customHeight="1" ht="18.75" hidden="1">
      <c r="A200" s="1844" t="s">
        <v>202</v>
      </c>
      <c r="B200" s="1844" t="s">
        <v>203</v>
      </c>
      <c r="C200" s="433"/>
      <c r="D200" s="2526"/>
      <c r="E200" s="2268"/>
      <c r="F200" s="2447" t="str">
        <f>INDEX(PT_DIFFERENTIATION_VTAR,MATCH(A200,PT_DIFFERENTIATION_VTAR_ID,0))</f>
        <v>Плата за подключение (технологическое присоединение) к системе теплоснабжения (индивидуальная)</v>
      </c>
      <c r="G200" s="2491" t="str">
        <f>INDEX(PT_DIFFERENTIATION_NTAR,MATCH(B200,PT_DIFFERENTIATION_NTAR_ID,0))</f>
        <v/>
      </c>
      <c r="H200" s="2053"/>
      <c r="I200" s="1803"/>
      <c r="J200" s="1837"/>
      <c r="K200" s="1842"/>
      <c r="L200" s="2053" t="s">
        <v>344</v>
      </c>
      <c r="M200" s="405"/>
      <c r="N200" s="398"/>
      <c r="O200" s="1688"/>
      <c r="P200" s="1688"/>
      <c r="AH200" s="1695">
        <v>0</v>
      </c>
    </row>
    <row s="4518" customFormat="1" customHeight="1" ht="18.75" hidden="1">
      <c r="A201" s="1844"/>
      <c r="B201" s="1844"/>
      <c r="C201" s="433" t="s">
        <v>1194</v>
      </c>
      <c r="D201" s="2526"/>
      <c r="E201" s="2268"/>
      <c r="F201" s="2447"/>
      <c r="G201" s="2491"/>
      <c r="H201" s="1564"/>
      <c r="I201" s="715" t="s">
        <v>1193</v>
      </c>
      <c r="J201" s="635"/>
      <c r="K201" s="1564"/>
      <c r="L201" s="278"/>
      <c r="M201" s="405"/>
      <c r="N201" s="398"/>
      <c r="O201" s="1688"/>
      <c r="P201" s="1688"/>
      <c r="AH201" s="1695">
        <v>0</v>
      </c>
    </row>
    <row s="4518" customFormat="1" customHeight="1" ht="0.75" hidden="1">
      <c r="A202" s="1844"/>
      <c r="B202" s="1844"/>
      <c r="C202" s="433" t="s">
        <v>1202</v>
      </c>
      <c r="D202" s="2526"/>
      <c r="E202" s="2268"/>
      <c r="F202" s="2447"/>
      <c r="G202" s="464"/>
      <c r="H202" s="1564"/>
      <c r="I202" s="715"/>
      <c r="J202" s="635"/>
      <c r="K202" s="1564"/>
      <c r="L202" s="278"/>
      <c r="M202" s="405"/>
      <c r="N202" s="398"/>
      <c r="O202" s="1688"/>
      <c r="P202" s="1688"/>
      <c r="AH202" s="1695">
        <v>0</v>
      </c>
    </row>
    <row s="4518" customFormat="1" customHeight="1" ht="18.75" hidden="1">
      <c r="A203" s="1844" t="s">
        <v>222</v>
      </c>
      <c r="B203" s="1844" t="s">
        <v>223</v>
      </c>
      <c r="C203" s="433"/>
      <c r="D203" s="2526"/>
      <c r="E203" s="2268"/>
      <c r="F203" s="2447" t="str">
        <f>INDEX(PT_DIFFERENTIATION_VTAR,MATCH(A203,PT_DIFFERENTIATION_VTAR_ID,0))</f>
        <v>Тариф на питьевую воду (питьевое водоснабжение)</v>
      </c>
      <c r="G203" s="2491" t="str">
        <f>INDEX(PT_DIFFERENTIATION_NTAR,MATCH(B203,PT_DIFFERENTIATION_NTAR_ID,0))</f>
        <v/>
      </c>
      <c r="H203" s="1926"/>
      <c r="I203" s="1803"/>
      <c r="J203" s="1837"/>
      <c r="K203" s="1842"/>
      <c r="L203" s="1926" t="s">
        <v>344</v>
      </c>
      <c r="M203" s="405"/>
      <c r="N203" s="398"/>
      <c r="O203" s="1688"/>
      <c r="P203" s="1688"/>
      <c r="AH203" s="1695">
        <v>0</v>
      </c>
    </row>
    <row s="4518" customFormat="1" customHeight="1" ht="18.75" hidden="1">
      <c r="A204" s="1844"/>
      <c r="B204" s="1844"/>
      <c r="C204" s="433" t="s">
        <v>1194</v>
      </c>
      <c r="D204" s="2526"/>
      <c r="E204" s="2268"/>
      <c r="F204" s="2447"/>
      <c r="G204" s="2491"/>
      <c r="H204" s="1564"/>
      <c r="I204" s="715" t="s">
        <v>1193</v>
      </c>
      <c r="J204" s="635"/>
      <c r="K204" s="1564"/>
      <c r="L204" s="278"/>
      <c r="M204" s="405"/>
      <c r="N204" s="398"/>
      <c r="O204" s="1688"/>
      <c r="P204" s="1688"/>
      <c r="AH204" s="1695">
        <v>0</v>
      </c>
    </row>
    <row s="4518" customFormat="1" customHeight="1" ht="0.75" hidden="1">
      <c r="A205" s="1844"/>
      <c r="B205" s="1844"/>
      <c r="C205" s="433" t="s">
        <v>1202</v>
      </c>
      <c r="D205" s="2526"/>
      <c r="E205" s="2268"/>
      <c r="F205" s="2447"/>
      <c r="G205" s="464"/>
      <c r="H205" s="1564"/>
      <c r="I205" s="715"/>
      <c r="J205" s="635"/>
      <c r="K205" s="1564"/>
      <c r="L205" s="278"/>
      <c r="M205" s="405"/>
      <c r="N205" s="398"/>
      <c r="O205" s="1688"/>
      <c r="P205" s="1688"/>
      <c r="AH205" s="1695">
        <v>0</v>
      </c>
    </row>
    <row s="4518" customFormat="1" customHeight="1" ht="18.75" hidden="1">
      <c r="A206" s="1844" t="s">
        <v>227</v>
      </c>
      <c r="B206" s="1844" t="s">
        <v>228</v>
      </c>
      <c r="C206" s="433"/>
      <c r="D206" s="2526"/>
      <c r="E206" s="2268"/>
      <c r="F206" s="2447" t="str">
        <f>INDEX(PT_DIFFERENTIATION_VTAR,MATCH(A206,PT_DIFFERENTIATION_VTAR_ID,0))</f>
        <v>Тариф на техническую воду</v>
      </c>
      <c r="G206" s="2491" t="str">
        <f>INDEX(PT_DIFFERENTIATION_NTAR,MATCH(B206,PT_DIFFERENTIATION_NTAR_ID,0))</f>
        <v/>
      </c>
      <c r="H206" s="1926"/>
      <c r="I206" s="1803"/>
      <c r="J206" s="1837"/>
      <c r="K206" s="1842"/>
      <c r="L206" s="1926" t="s">
        <v>344</v>
      </c>
      <c r="M206" s="405"/>
      <c r="N206" s="398"/>
      <c r="O206" s="1688"/>
      <c r="P206" s="1688"/>
      <c r="AH206" s="1695">
        <v>0</v>
      </c>
    </row>
    <row s="4518" customFormat="1" customHeight="1" ht="18.75" hidden="1">
      <c r="A207" s="1844"/>
      <c r="B207" s="1844"/>
      <c r="C207" s="433" t="s">
        <v>1194</v>
      </c>
      <c r="D207" s="2526"/>
      <c r="E207" s="2268"/>
      <c r="F207" s="2447"/>
      <c r="G207" s="2491"/>
      <c r="H207" s="1564"/>
      <c r="I207" s="715" t="s">
        <v>1193</v>
      </c>
      <c r="J207" s="635"/>
      <c r="K207" s="1564"/>
      <c r="L207" s="278"/>
      <c r="M207" s="405"/>
      <c r="N207" s="398"/>
      <c r="O207" s="1688"/>
      <c r="P207" s="1688"/>
      <c r="AH207" s="1695">
        <v>0</v>
      </c>
    </row>
    <row s="4518" customFormat="1" customHeight="1" ht="0.75" hidden="1">
      <c r="A208" s="1844"/>
      <c r="B208" s="1844"/>
      <c r="C208" s="433" t="s">
        <v>1202</v>
      </c>
      <c r="D208" s="2526"/>
      <c r="E208" s="2268"/>
      <c r="F208" s="2447"/>
      <c r="G208" s="464"/>
      <c r="H208" s="1564"/>
      <c r="I208" s="715"/>
      <c r="J208" s="635"/>
      <c r="K208" s="1564"/>
      <c r="L208" s="278"/>
      <c r="M208" s="405"/>
      <c r="N208" s="398"/>
      <c r="O208" s="1688"/>
      <c r="P208" s="1688"/>
      <c r="AH208" s="1695">
        <v>0</v>
      </c>
    </row>
    <row s="4518" customFormat="1" customHeight="1" ht="18.75" hidden="1">
      <c r="A209" s="1844" t="s">
        <v>232</v>
      </c>
      <c r="B209" s="1844" t="s">
        <v>233</v>
      </c>
      <c r="C209" s="433"/>
      <c r="D209" s="2526"/>
      <c r="E209" s="2268"/>
      <c r="F209" s="2447" t="str">
        <f>INDEX(PT_DIFFERENTIATION_VTAR,MATCH(A209,PT_DIFFERENTIATION_VTAR_ID,0))</f>
        <v>Тариф на транспортировку воды</v>
      </c>
      <c r="G209" s="2491" t="str">
        <f>INDEX(PT_DIFFERENTIATION_NTAR,MATCH(B209,PT_DIFFERENTIATION_NTAR_ID,0))</f>
        <v/>
      </c>
      <c r="H209" s="1926"/>
      <c r="I209" s="1803"/>
      <c r="J209" s="1837"/>
      <c r="K209" s="1842"/>
      <c r="L209" s="1926" t="s">
        <v>344</v>
      </c>
      <c r="M209" s="405"/>
      <c r="N209" s="398"/>
      <c r="O209" s="1688"/>
      <c r="P209" s="1688"/>
      <c r="AH209" s="1695">
        <v>0</v>
      </c>
    </row>
    <row s="4518" customFormat="1" customHeight="1" ht="18.75" hidden="1">
      <c r="A210" s="1844"/>
      <c r="B210" s="1844"/>
      <c r="C210" s="433" t="s">
        <v>1194</v>
      </c>
      <c r="D210" s="2526"/>
      <c r="E210" s="2268"/>
      <c r="F210" s="2447"/>
      <c r="G210" s="2491"/>
      <c r="H210" s="1564"/>
      <c r="I210" s="715" t="s">
        <v>1193</v>
      </c>
      <c r="J210" s="635"/>
      <c r="K210" s="1564"/>
      <c r="L210" s="278"/>
      <c r="M210" s="405"/>
      <c r="N210" s="398"/>
      <c r="O210" s="1688"/>
      <c r="P210" s="1688"/>
      <c r="AH210" s="1695">
        <v>0</v>
      </c>
    </row>
    <row s="4518" customFormat="1" customHeight="1" ht="0.75" hidden="1">
      <c r="A211" s="1844"/>
      <c r="B211" s="1844"/>
      <c r="C211" s="433" t="s">
        <v>1202</v>
      </c>
      <c r="D211" s="2526"/>
      <c r="E211" s="2268"/>
      <c r="F211" s="2447"/>
      <c r="G211" s="464"/>
      <c r="H211" s="1564"/>
      <c r="I211" s="715"/>
      <c r="J211" s="635"/>
      <c r="K211" s="1564"/>
      <c r="L211" s="278"/>
      <c r="M211" s="405"/>
      <c r="N211" s="398"/>
      <c r="O211" s="1688"/>
      <c r="P211" s="1688"/>
      <c r="AH211" s="1695">
        <v>0</v>
      </c>
    </row>
    <row s="4518" customFormat="1" customHeight="1" ht="18.75" hidden="1">
      <c r="A212" s="1844" t="s">
        <v>237</v>
      </c>
      <c r="B212" s="1844" t="s">
        <v>238</v>
      </c>
      <c r="C212" s="433"/>
      <c r="D212" s="2526"/>
      <c r="E212" s="2268"/>
      <c r="F212" s="2447" t="str">
        <f>INDEX(PT_DIFFERENTIATION_VTAR,MATCH(A212,PT_DIFFERENTIATION_VTAR_ID,0))</f>
        <v>Тариф на подвоз воды</v>
      </c>
      <c r="G212" s="2491" t="str">
        <f>INDEX(PT_DIFFERENTIATION_NTAR,MATCH(B212,PT_DIFFERENTIATION_NTAR_ID,0))</f>
        <v/>
      </c>
      <c r="H212" s="1926"/>
      <c r="I212" s="1803"/>
      <c r="J212" s="1837"/>
      <c r="K212" s="1842"/>
      <c r="L212" s="1926" t="s">
        <v>344</v>
      </c>
      <c r="M212" s="405"/>
      <c r="N212" s="398"/>
      <c r="O212" s="1688"/>
      <c r="P212" s="1688"/>
      <c r="AH212" s="1695">
        <v>0</v>
      </c>
    </row>
    <row s="4518" customFormat="1" customHeight="1" ht="18.75" hidden="1">
      <c r="A213" s="1844"/>
      <c r="B213" s="1844"/>
      <c r="C213" s="433" t="s">
        <v>1194</v>
      </c>
      <c r="D213" s="2526"/>
      <c r="E213" s="2268"/>
      <c r="F213" s="2447"/>
      <c r="G213" s="2491"/>
      <c r="H213" s="1564"/>
      <c r="I213" s="715" t="s">
        <v>1193</v>
      </c>
      <c r="J213" s="635"/>
      <c r="K213" s="1564"/>
      <c r="L213" s="278"/>
      <c r="M213" s="405"/>
      <c r="N213" s="398"/>
      <c r="O213" s="1688"/>
      <c r="P213" s="1688"/>
      <c r="AH213" s="1695">
        <v>0</v>
      </c>
    </row>
    <row s="4518" customFormat="1" customHeight="1" ht="0.75" hidden="1">
      <c r="A214" s="1844"/>
      <c r="B214" s="1844"/>
      <c r="C214" s="433" t="s">
        <v>1202</v>
      </c>
      <c r="D214" s="2526"/>
      <c r="E214" s="2268"/>
      <c r="F214" s="2447"/>
      <c r="G214" s="464"/>
      <c r="H214" s="1564"/>
      <c r="I214" s="715"/>
      <c r="J214" s="635"/>
      <c r="K214" s="1564"/>
      <c r="L214" s="278"/>
      <c r="M214" s="405"/>
      <c r="N214" s="398"/>
      <c r="O214" s="1688"/>
      <c r="P214" s="1688"/>
      <c r="AH214" s="1695">
        <v>0</v>
      </c>
    </row>
    <row s="4518" customFormat="1" customHeight="1" ht="18.75">
      <c r="A215" s="1844" t="s">
        <v>244</v>
      </c>
      <c r="B215" s="1844" t="s">
        <v>245</v>
      </c>
      <c r="C215" s="433"/>
      <c r="D215" s="2526"/>
      <c r="E215" s="2268"/>
      <c r="F215" s="2447" t="str">
        <f>INDEX(PT_DIFFERENTIATION_VTAR,MATCH(A215,PT_DIFFERENTIATION_VTAR_ID,0))</f>
        <v>Тариф на подключение (технологическое присоединение) к централизованной системе холодного водоснабжения</v>
      </c>
      <c r="G215" s="2491" t="str">
        <f>INDEX(PT_DIFFERENTIATION_NTAR,MATCH(B215,PT_DIFFERENTIATION_NTAR_ID,0))</f>
        <v>Плата за подключение сетей водоснабжения, d менее 40 мм (открытый способ прокладки)</v>
      </c>
      <c r="H215" s="1926"/>
      <c r="I215" s="4512">
        <v>46023.67696759259</v>
      </c>
      <c r="J215" s="4513">
        <v>46387.67854166667</v>
      </c>
      <c r="K215" s="1842">
        <v>0</v>
      </c>
      <c r="L215" s="1926" t="s">
        <v>344</v>
      </c>
      <c r="M215" s="405"/>
      <c r="N215" s="398"/>
      <c r="O215" s="1688"/>
      <c r="P215" s="1688"/>
      <c r="AH215" s="1695">
        <v>0</v>
      </c>
    </row>
    <row s="4518" customFormat="1" customHeight="1" ht="18.75">
      <c r="A216" s="1844"/>
      <c r="B216" s="1844"/>
      <c r="C216" s="433" t="s">
        <v>1194</v>
      </c>
      <c r="D216" s="2526"/>
      <c r="E216" s="2268"/>
      <c r="F216" s="2447"/>
      <c r="G216" s="2491"/>
      <c r="H216" s="1564"/>
      <c r="I216" s="715" t="s">
        <v>1193</v>
      </c>
      <c r="J216" s="635"/>
      <c r="K216" s="1564"/>
      <c r="L216" s="278"/>
      <c r="M216" s="405"/>
      <c r="N216" s="398"/>
      <c r="O216" s="1688"/>
      <c r="P216" s="1688"/>
      <c r="AH216" s="1695">
        <v>0</v>
      </c>
    </row>
    <row s="4518" customFormat="1" customHeight="1" ht="18.75">
      <c r="A217" s="4980" t="s">
        <v>244</v>
      </c>
      <c r="B217" s="4980" t="s">
        <v>252</v>
      </c>
      <c r="C217" s="4486"/>
      <c r="D217" s="4488"/>
      <c r="E217" s="3549"/>
      <c r="F217" s="3549"/>
      <c r="G217" s="4346" t="str">
        <f>INDEX(PT_DIFFERENTIATION_NTAR,MATCH(B217,PT_DIFFERENTIATION_NTAR_ID,0))</f>
        <v>Плата за подключение сетей водоснабжения, d 41-70 мм (открытый способ прокладки)</v>
      </c>
      <c r="H217" s="4539"/>
      <c r="I217" s="4512">
        <v>46023.67696759259</v>
      </c>
      <c r="J217" s="4513">
        <v>46387.67854166667</v>
      </c>
      <c r="K217" s="5013">
        <v>0</v>
      </c>
      <c r="L217" s="4539" t="s">
        <v>344</v>
      </c>
      <c r="M217" s="4515"/>
      <c r="N217" s="4523"/>
      <c r="O217" s="4470"/>
      <c r="P217" s="4470"/>
      <c r="Q217" s="4518"/>
      <c r="R217" s="4518"/>
      <c r="S217" s="4518"/>
      <c r="T217" s="4518"/>
      <c r="U217" s="4518"/>
      <c r="V217" s="4518"/>
      <c r="W217" s="4518"/>
      <c r="X217" s="4518"/>
      <c r="Y217" s="4518"/>
      <c r="Z217" s="4518"/>
      <c r="AA217" s="4518"/>
      <c r="AB217" s="4518"/>
      <c r="AC217" s="4518"/>
      <c r="AD217" s="4518"/>
      <c r="AE217" s="4518"/>
      <c r="AF217" s="4518"/>
      <c r="AG217" s="4518"/>
      <c r="AH217" s="4518">
        <v>0</v>
      </c>
    </row>
    <row s="4518" customFormat="1" customHeight="1" ht="18.75">
      <c r="A218" s="4980"/>
      <c r="B218" s="4980"/>
      <c r="C218" s="4486" t="s">
        <v>1194</v>
      </c>
      <c r="D218" s="4488"/>
      <c r="E218" s="3549"/>
      <c r="F218" s="3549"/>
      <c r="G218" s="4346"/>
      <c r="H218" s="6338"/>
      <c r="I218" s="6339" t="s">
        <v>1193</v>
      </c>
      <c r="J218" s="6340"/>
      <c r="K218" s="6341"/>
      <c r="L218" s="6342"/>
      <c r="M218" s="4515"/>
      <c r="N218" s="4523"/>
      <c r="O218" s="4470"/>
      <c r="P218" s="4470"/>
      <c r="Q218" s="4518"/>
      <c r="R218" s="4518"/>
      <c r="S218" s="4518"/>
      <c r="T218" s="4518"/>
      <c r="U218" s="4518"/>
      <c r="V218" s="4518"/>
      <c r="W218" s="4518"/>
      <c r="X218" s="4518"/>
      <c r="Y218" s="4518"/>
      <c r="Z218" s="4518"/>
      <c r="AA218" s="4518"/>
      <c r="AB218" s="4518"/>
      <c r="AC218" s="4518"/>
      <c r="AD218" s="4518"/>
      <c r="AE218" s="4518"/>
      <c r="AF218" s="4518"/>
      <c r="AG218" s="4518"/>
      <c r="AH218" s="4518">
        <v>0</v>
      </c>
    </row>
    <row s="4518" customFormat="1" customHeight="1" ht="18.75">
      <c r="A219" s="4980" t="s">
        <v>244</v>
      </c>
      <c r="B219" s="4980" t="s">
        <v>257</v>
      </c>
      <c r="C219" s="4486"/>
      <c r="D219" s="4488"/>
      <c r="E219" s="3549"/>
      <c r="F219" s="3549"/>
      <c r="G219" s="4346" t="str">
        <f>INDEX(PT_DIFFERENTIATION_NTAR,MATCH(B219,PT_DIFFERENTIATION_NTAR_ID,0))</f>
        <v>Плата за подключение сетей водоснабжения, d 71-100 мм (открытый способ прокладки)</v>
      </c>
      <c r="H219" s="4539"/>
      <c r="I219" s="4512">
        <v>46023.67696759259</v>
      </c>
      <c r="J219" s="4513">
        <v>46387.67854166667</v>
      </c>
      <c r="K219" s="5013">
        <v>0</v>
      </c>
      <c r="L219" s="4539" t="s">
        <v>344</v>
      </c>
      <c r="M219" s="4515"/>
      <c r="N219" s="4523"/>
      <c r="O219" s="4470"/>
      <c r="P219" s="4470"/>
      <c r="Q219" s="4518"/>
      <c r="R219" s="4518"/>
      <c r="S219" s="4518"/>
      <c r="T219" s="4518"/>
      <c r="U219" s="4518"/>
      <c r="V219" s="4518"/>
      <c r="W219" s="4518"/>
      <c r="X219" s="4518"/>
      <c r="Y219" s="4518"/>
      <c r="Z219" s="4518"/>
      <c r="AA219" s="4518"/>
      <c r="AB219" s="4518"/>
      <c r="AC219" s="4518"/>
      <c r="AD219" s="4518"/>
      <c r="AE219" s="4518"/>
      <c r="AF219" s="4518"/>
      <c r="AG219" s="4518"/>
      <c r="AH219" s="4518">
        <v>0</v>
      </c>
    </row>
    <row s="4518" customFormat="1" customHeight="1" ht="18.75">
      <c r="A220" s="4980"/>
      <c r="B220" s="4980"/>
      <c r="C220" s="4486" t="s">
        <v>1194</v>
      </c>
      <c r="D220" s="4488"/>
      <c r="E220" s="3549"/>
      <c r="F220" s="3549"/>
      <c r="G220" s="4346"/>
      <c r="H220" s="6343"/>
      <c r="I220" s="6344" t="s">
        <v>1193</v>
      </c>
      <c r="J220" s="6345"/>
      <c r="K220" s="6346"/>
      <c r="L220" s="6347"/>
      <c r="M220" s="4515"/>
      <c r="N220" s="4523"/>
      <c r="O220" s="4470"/>
      <c r="P220" s="4470"/>
      <c r="Q220" s="4518"/>
      <c r="R220" s="4518"/>
      <c r="S220" s="4518"/>
      <c r="T220" s="4518"/>
      <c r="U220" s="4518"/>
      <c r="V220" s="4518"/>
      <c r="W220" s="4518"/>
      <c r="X220" s="4518"/>
      <c r="Y220" s="4518"/>
      <c r="Z220" s="4518"/>
      <c r="AA220" s="4518"/>
      <c r="AB220" s="4518"/>
      <c r="AC220" s="4518"/>
      <c r="AD220" s="4518"/>
      <c r="AE220" s="4518"/>
      <c r="AF220" s="4518"/>
      <c r="AG220" s="4518"/>
      <c r="AH220" s="4518">
        <v>0</v>
      </c>
    </row>
    <row s="4518" customFormat="1" customHeight="1" ht="18.75">
      <c r="A221" s="4980" t="s">
        <v>244</v>
      </c>
      <c r="B221" s="4980" t="s">
        <v>262</v>
      </c>
      <c r="C221" s="4486"/>
      <c r="D221" s="4488"/>
      <c r="E221" s="3549"/>
      <c r="F221" s="3549"/>
      <c r="G221" s="4346" t="str">
        <f>INDEX(PT_DIFFERENTIATION_NTAR,MATCH(B221,PT_DIFFERENTIATION_NTAR_ID,0))</f>
        <v>Плата за подключение сетей водоснабжения, d 101-150 мм (открытый способ прокладки)</v>
      </c>
      <c r="H221" s="4539"/>
      <c r="I221" s="4512">
        <v>46023.67696759259</v>
      </c>
      <c r="J221" s="4513">
        <v>46387.67854166667</v>
      </c>
      <c r="K221" s="5013">
        <v>0</v>
      </c>
      <c r="L221" s="4539" t="s">
        <v>344</v>
      </c>
      <c r="M221" s="4515"/>
      <c r="N221" s="4523"/>
      <c r="O221" s="4470"/>
      <c r="P221" s="4470"/>
      <c r="Q221" s="4518"/>
      <c r="R221" s="4518"/>
      <c r="S221" s="4518"/>
      <c r="T221" s="4518"/>
      <c r="U221" s="4518"/>
      <c r="V221" s="4518"/>
      <c r="W221" s="4518"/>
      <c r="X221" s="4518"/>
      <c r="Y221" s="4518"/>
      <c r="Z221" s="4518"/>
      <c r="AA221" s="4518"/>
      <c r="AB221" s="4518"/>
      <c r="AC221" s="4518"/>
      <c r="AD221" s="4518"/>
      <c r="AE221" s="4518"/>
      <c r="AF221" s="4518"/>
      <c r="AG221" s="4518"/>
      <c r="AH221" s="4518">
        <v>0</v>
      </c>
    </row>
    <row s="4518" customFormat="1" customHeight="1" ht="18.75">
      <c r="A222" s="4980"/>
      <c r="B222" s="4980"/>
      <c r="C222" s="4486" t="s">
        <v>1194</v>
      </c>
      <c r="D222" s="4488"/>
      <c r="E222" s="3549"/>
      <c r="F222" s="3549"/>
      <c r="G222" s="4346"/>
      <c r="H222" s="6348"/>
      <c r="I222" s="6349" t="s">
        <v>1193</v>
      </c>
      <c r="J222" s="6350"/>
      <c r="K222" s="6351"/>
      <c r="L222" s="6352"/>
      <c r="M222" s="4515"/>
      <c r="N222" s="4523"/>
      <c r="O222" s="4470"/>
      <c r="P222" s="4470"/>
      <c r="Q222" s="4518"/>
      <c r="R222" s="4518"/>
      <c r="S222" s="4518"/>
      <c r="T222" s="4518"/>
      <c r="U222" s="4518"/>
      <c r="V222" s="4518"/>
      <c r="W222" s="4518"/>
      <c r="X222" s="4518"/>
      <c r="Y222" s="4518"/>
      <c r="Z222" s="4518"/>
      <c r="AA222" s="4518"/>
      <c r="AB222" s="4518"/>
      <c r="AC222" s="4518"/>
      <c r="AD222" s="4518"/>
      <c r="AE222" s="4518"/>
      <c r="AF222" s="4518"/>
      <c r="AG222" s="4518"/>
      <c r="AH222" s="4518">
        <v>0</v>
      </c>
    </row>
    <row s="4518" customFormat="1" customHeight="1" ht="18.75">
      <c r="A223" s="4980" t="s">
        <v>244</v>
      </c>
      <c r="B223" s="4980" t="s">
        <v>267</v>
      </c>
      <c r="C223" s="4486"/>
      <c r="D223" s="4488"/>
      <c r="E223" s="3549"/>
      <c r="F223" s="3549"/>
      <c r="G223" s="4346" t="str">
        <f>INDEX(PT_DIFFERENTIATION_NTAR,MATCH(B223,PT_DIFFERENTIATION_NTAR_ID,0))</f>
        <v>Плата за подключение сетей водоснабжения, d менее 40 мм (закрытый способ прокладки, ГНБ)</v>
      </c>
      <c r="H223" s="4539"/>
      <c r="I223" s="4512">
        <v>46023.67696759259</v>
      </c>
      <c r="J223" s="4513">
        <v>46387.67854166667</v>
      </c>
      <c r="K223" s="5013">
        <v>0</v>
      </c>
      <c r="L223" s="4539" t="s">
        <v>344</v>
      </c>
      <c r="M223" s="4515"/>
      <c r="N223" s="4523"/>
      <c r="O223" s="4470"/>
      <c r="P223" s="4470"/>
      <c r="Q223" s="4518"/>
      <c r="R223" s="4518"/>
      <c r="S223" s="4518"/>
      <c r="T223" s="4518"/>
      <c r="U223" s="4518"/>
      <c r="V223" s="4518"/>
      <c r="W223" s="4518"/>
      <c r="X223" s="4518"/>
      <c r="Y223" s="4518"/>
      <c r="Z223" s="4518"/>
      <c r="AA223" s="4518"/>
      <c r="AB223" s="4518"/>
      <c r="AC223" s="4518"/>
      <c r="AD223" s="4518"/>
      <c r="AE223" s="4518"/>
      <c r="AF223" s="4518"/>
      <c r="AG223" s="4518"/>
      <c r="AH223" s="4518">
        <v>0</v>
      </c>
    </row>
    <row s="4518" customFormat="1" customHeight="1" ht="18.75">
      <c r="A224" s="4980"/>
      <c r="B224" s="4980"/>
      <c r="C224" s="4486" t="s">
        <v>1194</v>
      </c>
      <c r="D224" s="4488"/>
      <c r="E224" s="3549"/>
      <c r="F224" s="3549"/>
      <c r="G224" s="4346"/>
      <c r="H224" s="6353"/>
      <c r="I224" s="6354" t="s">
        <v>1193</v>
      </c>
      <c r="J224" s="6355"/>
      <c r="K224" s="6356"/>
      <c r="L224" s="6357"/>
      <c r="M224" s="4515"/>
      <c r="N224" s="4523"/>
      <c r="O224" s="4470"/>
      <c r="P224" s="4470"/>
      <c r="Q224" s="4518"/>
      <c r="R224" s="4518"/>
      <c r="S224" s="4518"/>
      <c r="T224" s="4518"/>
      <c r="U224" s="4518"/>
      <c r="V224" s="4518"/>
      <c r="W224" s="4518"/>
      <c r="X224" s="4518"/>
      <c r="Y224" s="4518"/>
      <c r="Z224" s="4518"/>
      <c r="AA224" s="4518"/>
      <c r="AB224" s="4518"/>
      <c r="AC224" s="4518"/>
      <c r="AD224" s="4518"/>
      <c r="AE224" s="4518"/>
      <c r="AF224" s="4518"/>
      <c r="AG224" s="4518"/>
      <c r="AH224" s="4518">
        <v>0</v>
      </c>
    </row>
    <row s="4518" customFormat="1" customHeight="1" ht="18.75">
      <c r="A225" s="4980" t="s">
        <v>244</v>
      </c>
      <c r="B225" s="4980" t="s">
        <v>272</v>
      </c>
      <c r="C225" s="4486"/>
      <c r="D225" s="4488"/>
      <c r="E225" s="3549"/>
      <c r="F225" s="3549"/>
      <c r="G225" s="4346" t="str">
        <f>INDEX(PT_DIFFERENTIATION_NTAR,MATCH(B225,PT_DIFFERENTIATION_NTAR_ID,0))</f>
        <v>Плата за подключение сетей водоснабжения, d 41-70 мм (закрытый способ прокладки, ГНБ)</v>
      </c>
      <c r="H225" s="4539"/>
      <c r="I225" s="4512">
        <v>46023.67696759259</v>
      </c>
      <c r="J225" s="4513">
        <v>46387.67854166667</v>
      </c>
      <c r="K225" s="5013">
        <v>0</v>
      </c>
      <c r="L225" s="4539" t="s">
        <v>344</v>
      </c>
      <c r="M225" s="4515"/>
      <c r="N225" s="4523"/>
      <c r="O225" s="4470"/>
      <c r="P225" s="4470"/>
      <c r="Q225" s="4518"/>
      <c r="R225" s="4518"/>
      <c r="S225" s="4518"/>
      <c r="T225" s="4518"/>
      <c r="U225" s="4518"/>
      <c r="V225" s="4518"/>
      <c r="W225" s="4518"/>
      <c r="X225" s="4518"/>
      <c r="Y225" s="4518"/>
      <c r="Z225" s="4518"/>
      <c r="AA225" s="4518"/>
      <c r="AB225" s="4518"/>
      <c r="AC225" s="4518"/>
      <c r="AD225" s="4518"/>
      <c r="AE225" s="4518"/>
      <c r="AF225" s="4518"/>
      <c r="AG225" s="4518"/>
      <c r="AH225" s="4518">
        <v>0</v>
      </c>
    </row>
    <row s="4518" customFormat="1" customHeight="1" ht="18.75">
      <c r="A226" s="4980"/>
      <c r="B226" s="4980"/>
      <c r="C226" s="4486" t="s">
        <v>1194</v>
      </c>
      <c r="D226" s="4488"/>
      <c r="E226" s="3549"/>
      <c r="F226" s="3549"/>
      <c r="G226" s="4346"/>
      <c r="H226" s="6358"/>
      <c r="I226" s="6359" t="s">
        <v>1193</v>
      </c>
      <c r="J226" s="6360"/>
      <c r="K226" s="6361"/>
      <c r="L226" s="6362"/>
      <c r="M226" s="4515"/>
      <c r="N226" s="4523"/>
      <c r="O226" s="4470"/>
      <c r="P226" s="4470"/>
      <c r="Q226" s="4518"/>
      <c r="R226" s="4518"/>
      <c r="S226" s="4518"/>
      <c r="T226" s="4518"/>
      <c r="U226" s="4518"/>
      <c r="V226" s="4518"/>
      <c r="W226" s="4518"/>
      <c r="X226" s="4518"/>
      <c r="Y226" s="4518"/>
      <c r="Z226" s="4518"/>
      <c r="AA226" s="4518"/>
      <c r="AB226" s="4518"/>
      <c r="AC226" s="4518"/>
      <c r="AD226" s="4518"/>
      <c r="AE226" s="4518"/>
      <c r="AF226" s="4518"/>
      <c r="AG226" s="4518"/>
      <c r="AH226" s="4518">
        <v>0</v>
      </c>
    </row>
    <row s="4518" customFormat="1" customHeight="1" ht="18.75">
      <c r="A227" s="4980" t="s">
        <v>244</v>
      </c>
      <c r="B227" s="4980" t="s">
        <v>277</v>
      </c>
      <c r="C227" s="4486"/>
      <c r="D227" s="4488"/>
      <c r="E227" s="3549"/>
      <c r="F227" s="3549"/>
      <c r="G227" s="4346" t="str">
        <f>INDEX(PT_DIFFERENTIATION_NTAR,MATCH(B227,PT_DIFFERENTIATION_NTAR_ID,0))</f>
        <v>Плата за подключение сетей водоснабжения, d 71-100 мм (закрытый способ прокладки, ГНБ)</v>
      </c>
      <c r="H227" s="4539"/>
      <c r="I227" s="4512">
        <v>46023.67696759259</v>
      </c>
      <c r="J227" s="4513">
        <v>46387.67854166667</v>
      </c>
      <c r="K227" s="5013">
        <v>0</v>
      </c>
      <c r="L227" s="4539" t="s">
        <v>344</v>
      </c>
      <c r="M227" s="4515"/>
      <c r="N227" s="4523"/>
      <c r="O227" s="4470"/>
      <c r="P227" s="4470"/>
      <c r="Q227" s="4518"/>
      <c r="R227" s="4518"/>
      <c r="S227" s="4518"/>
      <c r="T227" s="4518"/>
      <c r="U227" s="4518"/>
      <c r="V227" s="4518"/>
      <c r="W227" s="4518"/>
      <c r="X227" s="4518"/>
      <c r="Y227" s="4518"/>
      <c r="Z227" s="4518"/>
      <c r="AA227" s="4518"/>
      <c r="AB227" s="4518"/>
      <c r="AC227" s="4518"/>
      <c r="AD227" s="4518"/>
      <c r="AE227" s="4518"/>
      <c r="AF227" s="4518"/>
      <c r="AG227" s="4518"/>
      <c r="AH227" s="4518">
        <v>0</v>
      </c>
    </row>
    <row s="4518" customFormat="1" customHeight="1" ht="18.75">
      <c r="A228" s="4980"/>
      <c r="B228" s="4980"/>
      <c r="C228" s="4486" t="s">
        <v>1194</v>
      </c>
      <c r="D228" s="4488"/>
      <c r="E228" s="3549"/>
      <c r="F228" s="3549"/>
      <c r="G228" s="4346"/>
      <c r="H228" s="6363"/>
      <c r="I228" s="6364" t="s">
        <v>1193</v>
      </c>
      <c r="J228" s="6365"/>
      <c r="K228" s="6366"/>
      <c r="L228" s="6367"/>
      <c r="M228" s="4515"/>
      <c r="N228" s="4523"/>
      <c r="O228" s="4470"/>
      <c r="P228" s="4470"/>
      <c r="Q228" s="4518"/>
      <c r="R228" s="4518"/>
      <c r="S228" s="4518"/>
      <c r="T228" s="4518"/>
      <c r="U228" s="4518"/>
      <c r="V228" s="4518"/>
      <c r="W228" s="4518"/>
      <c r="X228" s="4518"/>
      <c r="Y228" s="4518"/>
      <c r="Z228" s="4518"/>
      <c r="AA228" s="4518"/>
      <c r="AB228" s="4518"/>
      <c r="AC228" s="4518"/>
      <c r="AD228" s="4518"/>
      <c r="AE228" s="4518"/>
      <c r="AF228" s="4518"/>
      <c r="AG228" s="4518"/>
      <c r="AH228" s="4518">
        <v>0</v>
      </c>
    </row>
    <row s="4518" customFormat="1" customHeight="1" ht="18.75">
      <c r="A229" s="4980" t="s">
        <v>244</v>
      </c>
      <c r="B229" s="4980" t="s">
        <v>282</v>
      </c>
      <c r="C229" s="4486"/>
      <c r="D229" s="4488"/>
      <c r="E229" s="3549"/>
      <c r="F229" s="3549"/>
      <c r="G229" s="4346" t="str">
        <f>INDEX(PT_DIFFERENTIATION_NTAR,MATCH(B229,PT_DIFFERENTIATION_NTAR_ID,0))</f>
        <v>Плата за подключение сетей водоснабжения, d 101-150 мм (закрытый способ прокладки, ГНБ)</v>
      </c>
      <c r="H229" s="4539"/>
      <c r="I229" s="4512">
        <v>46023.67696759259</v>
      </c>
      <c r="J229" s="4513">
        <v>46387.67854166667</v>
      </c>
      <c r="K229" s="5013">
        <v>0</v>
      </c>
      <c r="L229" s="4539" t="s">
        <v>344</v>
      </c>
      <c r="M229" s="4515"/>
      <c r="N229" s="4523"/>
      <c r="O229" s="4470"/>
      <c r="P229" s="4470"/>
      <c r="Q229" s="4518"/>
      <c r="R229" s="4518"/>
      <c r="S229" s="4518"/>
      <c r="T229" s="4518"/>
      <c r="U229" s="4518"/>
      <c r="V229" s="4518"/>
      <c r="W229" s="4518"/>
      <c r="X229" s="4518"/>
      <c r="Y229" s="4518"/>
      <c r="Z229" s="4518"/>
      <c r="AA229" s="4518"/>
      <c r="AB229" s="4518"/>
      <c r="AC229" s="4518"/>
      <c r="AD229" s="4518"/>
      <c r="AE229" s="4518"/>
      <c r="AF229" s="4518"/>
      <c r="AG229" s="4518"/>
      <c r="AH229" s="4518">
        <v>0</v>
      </c>
    </row>
    <row s="4518" customFormat="1" customHeight="1" ht="18.75">
      <c r="A230" s="4980"/>
      <c r="B230" s="4980"/>
      <c r="C230" s="4486" t="s">
        <v>1194</v>
      </c>
      <c r="D230" s="4488"/>
      <c r="E230" s="3549"/>
      <c r="F230" s="3549"/>
      <c r="G230" s="4346"/>
      <c r="H230" s="6368"/>
      <c r="I230" s="6369" t="s">
        <v>1193</v>
      </c>
      <c r="J230" s="6370"/>
      <c r="K230" s="6371"/>
      <c r="L230" s="6372"/>
      <c r="M230" s="4515"/>
      <c r="N230" s="4523"/>
      <c r="O230" s="4470"/>
      <c r="P230" s="4470"/>
      <c r="Q230" s="4518"/>
      <c r="R230" s="4518"/>
      <c r="S230" s="4518"/>
      <c r="T230" s="4518"/>
      <c r="U230" s="4518"/>
      <c r="V230" s="4518"/>
      <c r="W230" s="4518"/>
      <c r="X230" s="4518"/>
      <c r="Y230" s="4518"/>
      <c r="Z230" s="4518"/>
      <c r="AA230" s="4518"/>
      <c r="AB230" s="4518"/>
      <c r="AC230" s="4518"/>
      <c r="AD230" s="4518"/>
      <c r="AE230" s="4518"/>
      <c r="AF230" s="4518"/>
      <c r="AG230" s="4518"/>
      <c r="AH230" s="4518">
        <v>0</v>
      </c>
    </row>
    <row s="4518" customFormat="1" customHeight="1" ht="0.75">
      <c r="A231" s="1844"/>
      <c r="B231" s="1844"/>
      <c r="C231" s="433" t="s">
        <v>1202</v>
      </c>
      <c r="D231" s="2526"/>
      <c r="E231" s="2268"/>
      <c r="F231" s="2447"/>
      <c r="G231" s="464"/>
      <c r="H231" s="1564"/>
      <c r="I231" s="715"/>
      <c r="J231" s="635"/>
      <c r="K231" s="1564"/>
      <c r="L231" s="278"/>
      <c r="M231" s="405"/>
      <c r="N231" s="398"/>
      <c r="O231" s="1688"/>
      <c r="P231" s="1688"/>
      <c r="AH231" s="1695">
        <v>0</v>
      </c>
    </row>
    <row s="4518" customFormat="1" customHeight="1" ht="18.75" hidden="1">
      <c r="A232" s="1844" t="s">
        <v>288</v>
      </c>
      <c r="B232" s="1844" t="s">
        <v>289</v>
      </c>
      <c r="C232" s="433"/>
      <c r="D232" s="2526"/>
      <c r="E232" s="2268"/>
      <c r="F232" s="2447" t="str">
        <f>INDEX(PT_DIFFERENTIATION_VTAR,MATCH(A232,PT_DIFFERENTIATION_VTAR_ID,0))</f>
        <v>Тариф на горячую воду (горячее водоснабжение)</v>
      </c>
      <c r="G232" s="2491" t="str">
        <f>INDEX(PT_DIFFERENTIATION_NTAR,MATCH(B232,PT_DIFFERENTIATION_NTAR_ID,0))</f>
        <v/>
      </c>
      <c r="H232" s="1926"/>
      <c r="I232" s="1803"/>
      <c r="J232" s="1837"/>
      <c r="K232" s="1842"/>
      <c r="L232" s="1926" t="s">
        <v>344</v>
      </c>
      <c r="M232" s="405"/>
      <c r="N232" s="398"/>
      <c r="O232" s="1688"/>
      <c r="P232" s="1688"/>
      <c r="AH232" s="1695">
        <v>0</v>
      </c>
    </row>
    <row s="4518" customFormat="1" customHeight="1" ht="18.75" hidden="1">
      <c r="A233" s="1844"/>
      <c r="B233" s="1844"/>
      <c r="C233" s="433" t="s">
        <v>1194</v>
      </c>
      <c r="D233" s="2526"/>
      <c r="E233" s="2268"/>
      <c r="F233" s="2447"/>
      <c r="G233" s="2491"/>
      <c r="H233" s="1564"/>
      <c r="I233" s="715" t="s">
        <v>1193</v>
      </c>
      <c r="J233" s="635"/>
      <c r="K233" s="1564"/>
      <c r="L233" s="278"/>
      <c r="M233" s="405"/>
      <c r="N233" s="398"/>
      <c r="O233" s="1688"/>
      <c r="P233" s="1688"/>
      <c r="AH233" s="1695">
        <v>0</v>
      </c>
    </row>
    <row s="4518" customFormat="1" customHeight="1" ht="0.75" hidden="1">
      <c r="A234" s="1844"/>
      <c r="B234" s="1844"/>
      <c r="C234" s="433" t="s">
        <v>1202</v>
      </c>
      <c r="D234" s="2526"/>
      <c r="E234" s="2268"/>
      <c r="F234" s="2447"/>
      <c r="G234" s="464"/>
      <c r="H234" s="1564"/>
      <c r="I234" s="715"/>
      <c r="J234" s="635"/>
      <c r="K234" s="1564"/>
      <c r="L234" s="278"/>
      <c r="M234" s="405"/>
      <c r="N234" s="398"/>
      <c r="O234" s="1688"/>
      <c r="P234" s="1688"/>
      <c r="AH234" s="1695">
        <v>0</v>
      </c>
    </row>
    <row s="4518" customFormat="1" customHeight="1" ht="18.75" hidden="1">
      <c r="A235" s="1844" t="s">
        <v>293</v>
      </c>
      <c r="B235" s="1844" t="s">
        <v>294</v>
      </c>
      <c r="C235" s="433"/>
      <c r="D235" s="2526"/>
      <c r="E235" s="2268"/>
      <c r="F235" s="2447" t="str">
        <f>INDEX(PT_DIFFERENTIATION_VTAR,MATCH(A235,PT_DIFFERENTIATION_VTAR_ID,0))</f>
        <v>Тариф на транспортировку горячей воды</v>
      </c>
      <c r="G235" s="2491" t="str">
        <f>INDEX(PT_DIFFERENTIATION_NTAR,MATCH(B235,PT_DIFFERENTIATION_NTAR_ID,0))</f>
        <v/>
      </c>
      <c r="H235" s="1926"/>
      <c r="I235" s="1803"/>
      <c r="J235" s="1837"/>
      <c r="K235" s="1842"/>
      <c r="L235" s="1926" t="s">
        <v>344</v>
      </c>
      <c r="M235" s="405"/>
      <c r="N235" s="398"/>
      <c r="O235" s="1688"/>
      <c r="P235" s="1688"/>
      <c r="AH235" s="1695">
        <v>0</v>
      </c>
    </row>
    <row s="4518" customFormat="1" customHeight="1" ht="18.75" hidden="1">
      <c r="A236" s="1844"/>
      <c r="B236" s="1844"/>
      <c r="C236" s="433" t="s">
        <v>1194</v>
      </c>
      <c r="D236" s="2526"/>
      <c r="E236" s="2268"/>
      <c r="F236" s="2447"/>
      <c r="G236" s="2491"/>
      <c r="H236" s="1564"/>
      <c r="I236" s="715" t="s">
        <v>1193</v>
      </c>
      <c r="J236" s="635"/>
      <c r="K236" s="1564"/>
      <c r="L236" s="278"/>
      <c r="M236" s="405"/>
      <c r="N236" s="398"/>
      <c r="O236" s="1688"/>
      <c r="P236" s="1688"/>
      <c r="AH236" s="1695">
        <v>0</v>
      </c>
    </row>
    <row s="4518" customFormat="1" customHeight="1" ht="0.75" hidden="1">
      <c r="A237" s="1844"/>
      <c r="B237" s="1844"/>
      <c r="C237" s="433" t="s">
        <v>1202</v>
      </c>
      <c r="D237" s="2526"/>
      <c r="E237" s="2268"/>
      <c r="F237" s="2447"/>
      <c r="G237" s="464"/>
      <c r="H237" s="1564"/>
      <c r="I237" s="715"/>
      <c r="J237" s="635"/>
      <c r="K237" s="1564"/>
      <c r="L237" s="278"/>
      <c r="M237" s="405"/>
      <c r="N237" s="398"/>
      <c r="O237" s="1688"/>
      <c r="P237" s="1688"/>
      <c r="AH237" s="1695">
        <v>0</v>
      </c>
    </row>
    <row s="4518" customFormat="1" customHeight="1" ht="18.75" hidden="1">
      <c r="A238" s="1844" t="s">
        <v>298</v>
      </c>
      <c r="B238" s="1844" t="s">
        <v>299</v>
      </c>
      <c r="C238" s="433"/>
      <c r="D238" s="2526"/>
      <c r="E238" s="2268"/>
      <c r="F238" s="2447" t="str">
        <f>INDEX(PT_DIFFERENTIATION_VTAR,MATCH(A238,PT_DIFFERENTIATION_VTAR_ID,0))</f>
        <v>Тариф на подключение (технологическое присоединение) к централизованной системе горячего водоснабжения</v>
      </c>
      <c r="G238" s="2491" t="str">
        <f>INDEX(PT_DIFFERENTIATION_NTAR,MATCH(B238,PT_DIFFERENTIATION_NTAR_ID,0))</f>
        <v/>
      </c>
      <c r="H238" s="1926"/>
      <c r="I238" s="1803"/>
      <c r="J238" s="1837"/>
      <c r="K238" s="1842"/>
      <c r="L238" s="1926" t="s">
        <v>344</v>
      </c>
      <c r="M238" s="405"/>
      <c r="N238" s="398"/>
      <c r="O238" s="1688"/>
      <c r="P238" s="1688"/>
      <c r="AH238" s="1695">
        <v>0</v>
      </c>
    </row>
    <row s="4518" customFormat="1" customHeight="1" ht="18.75" hidden="1">
      <c r="A239" s="1844"/>
      <c r="B239" s="1844"/>
      <c r="C239" s="433" t="s">
        <v>1194</v>
      </c>
      <c r="D239" s="2526"/>
      <c r="E239" s="2268"/>
      <c r="F239" s="2447"/>
      <c r="G239" s="2491"/>
      <c r="H239" s="1564"/>
      <c r="I239" s="715" t="s">
        <v>1193</v>
      </c>
      <c r="J239" s="635"/>
      <c r="K239" s="1564"/>
      <c r="L239" s="278"/>
      <c r="M239" s="405"/>
      <c r="N239" s="398"/>
      <c r="O239" s="1688"/>
      <c r="P239" s="1688"/>
      <c r="AH239" s="1695">
        <v>0</v>
      </c>
    </row>
    <row s="4518" customFormat="1" customHeight="1" ht="0.75" hidden="1">
      <c r="A240" s="1844"/>
      <c r="B240" s="1844"/>
      <c r="C240" s="433" t="s">
        <v>1202</v>
      </c>
      <c r="D240" s="2526"/>
      <c r="E240" s="2268"/>
      <c r="F240" s="2447"/>
      <c r="G240" s="464"/>
      <c r="H240" s="1564"/>
      <c r="I240" s="715"/>
      <c r="J240" s="635"/>
      <c r="K240" s="1564"/>
      <c r="L240" s="278"/>
      <c r="M240" s="405"/>
      <c r="N240" s="398"/>
      <c r="O240" s="1688"/>
      <c r="P240" s="1688"/>
      <c r="AH240" s="1695">
        <v>0</v>
      </c>
    </row>
    <row s="4518" customFormat="1" customHeight="1" ht="18.75" hidden="1">
      <c r="A241" s="1844" t="s">
        <v>303</v>
      </c>
      <c r="B241" s="1844" t="s">
        <v>304</v>
      </c>
      <c r="C241" s="433"/>
      <c r="D241" s="2526"/>
      <c r="E241" s="2268"/>
      <c r="F241" s="2447" t="str">
        <f>INDEX(PT_DIFFERENTIATION_VTAR,MATCH(A241,PT_DIFFERENTIATION_VTAR_ID,0))</f>
        <v>Тариф на водоотведение</v>
      </c>
      <c r="G241" s="2491" t="str">
        <f>INDEX(PT_DIFFERENTIATION_NTAR,MATCH(B241,PT_DIFFERENTIATION_NTAR_ID,0))</f>
        <v/>
      </c>
      <c r="H241" s="1926"/>
      <c r="I241" s="1803"/>
      <c r="J241" s="1837"/>
      <c r="K241" s="1842"/>
      <c r="L241" s="1926" t="s">
        <v>344</v>
      </c>
      <c r="M241" s="405"/>
      <c r="N241" s="398"/>
      <c r="O241" s="1688"/>
      <c r="P241" s="1688"/>
      <c r="AH241" s="1695">
        <v>0</v>
      </c>
    </row>
    <row s="4518" customFormat="1" customHeight="1" ht="18.75" hidden="1">
      <c r="A242" s="1844"/>
      <c r="B242" s="1844"/>
      <c r="C242" s="433" t="s">
        <v>1194</v>
      </c>
      <c r="D242" s="2526"/>
      <c r="E242" s="2268"/>
      <c r="F242" s="2447"/>
      <c r="G242" s="2491"/>
      <c r="H242" s="1564"/>
      <c r="I242" s="715" t="s">
        <v>1193</v>
      </c>
      <c r="J242" s="635"/>
      <c r="K242" s="1564"/>
      <c r="L242" s="278"/>
      <c r="M242" s="405"/>
      <c r="N242" s="398"/>
      <c r="O242" s="1688"/>
      <c r="P242" s="1688"/>
      <c r="AH242" s="1695">
        <v>0</v>
      </c>
    </row>
    <row s="4518" customFormat="1" customHeight="1" ht="0.75" hidden="1">
      <c r="A243" s="1844"/>
      <c r="B243" s="1844"/>
      <c r="C243" s="433" t="s">
        <v>1202</v>
      </c>
      <c r="D243" s="2526"/>
      <c r="E243" s="2268"/>
      <c r="F243" s="2447"/>
      <c r="G243" s="464"/>
      <c r="H243" s="1564"/>
      <c r="I243" s="715"/>
      <c r="J243" s="635"/>
      <c r="K243" s="1564"/>
      <c r="L243" s="278"/>
      <c r="M243" s="405"/>
      <c r="N243" s="398"/>
      <c r="O243" s="1688"/>
      <c r="P243" s="1688"/>
      <c r="AH243" s="1695">
        <v>0</v>
      </c>
    </row>
    <row s="4518" customFormat="1" customHeight="1" ht="18.75" hidden="1">
      <c r="A244" s="1844" t="s">
        <v>308</v>
      </c>
      <c r="B244" s="1844" t="s">
        <v>309</v>
      </c>
      <c r="C244" s="433"/>
      <c r="D244" s="2526"/>
      <c r="E244" s="2268"/>
      <c r="F244" s="2447" t="str">
        <f>INDEX(PT_DIFFERENTIATION_VTAR,MATCH(A244,PT_DIFFERENTIATION_VTAR_ID,0))</f>
        <v>Тариф на транспортировку сточных вод</v>
      </c>
      <c r="G244" s="2491" t="str">
        <f>INDEX(PT_DIFFERENTIATION_NTAR,MATCH(B244,PT_DIFFERENTIATION_NTAR_ID,0))</f>
        <v/>
      </c>
      <c r="H244" s="1926"/>
      <c r="I244" s="1803"/>
      <c r="J244" s="1837"/>
      <c r="K244" s="1842"/>
      <c r="L244" s="1926" t="s">
        <v>344</v>
      </c>
      <c r="M244" s="405"/>
      <c r="N244" s="398"/>
      <c r="O244" s="1688"/>
      <c r="P244" s="1688"/>
      <c r="AH244" s="1695">
        <v>0</v>
      </c>
    </row>
    <row s="4518" customFormat="1" customHeight="1" ht="18.75" hidden="1">
      <c r="A245" s="1844"/>
      <c r="B245" s="1844"/>
      <c r="C245" s="433" t="s">
        <v>1194</v>
      </c>
      <c r="D245" s="2526"/>
      <c r="E245" s="2268"/>
      <c r="F245" s="2447"/>
      <c r="G245" s="2491"/>
      <c r="H245" s="1564"/>
      <c r="I245" s="715" t="s">
        <v>1193</v>
      </c>
      <c r="J245" s="635"/>
      <c r="K245" s="1564"/>
      <c r="L245" s="278"/>
      <c r="M245" s="405"/>
      <c r="N245" s="398"/>
      <c r="O245" s="1688"/>
      <c r="P245" s="1688"/>
      <c r="AH245" s="1695">
        <v>0</v>
      </c>
    </row>
    <row s="4518" customFormat="1" customHeight="1" ht="0.75" hidden="1">
      <c r="A246" s="1844"/>
      <c r="B246" s="1844"/>
      <c r="C246" s="433" t="s">
        <v>1202</v>
      </c>
      <c r="D246" s="2526"/>
      <c r="E246" s="2268"/>
      <c r="F246" s="2447"/>
      <c r="G246" s="464"/>
      <c r="H246" s="1564"/>
      <c r="I246" s="715"/>
      <c r="J246" s="635"/>
      <c r="K246" s="1564"/>
      <c r="L246" s="278"/>
      <c r="M246" s="405"/>
      <c r="N246" s="398"/>
      <c r="O246" s="1688"/>
      <c r="P246" s="1688"/>
      <c r="AH246" s="1695">
        <v>0</v>
      </c>
    </row>
    <row s="4518" customFormat="1" customHeight="1" ht="18.75" hidden="1">
      <c r="A247" s="1844" t="s">
        <v>313</v>
      </c>
      <c r="B247" s="1844" t="s">
        <v>314</v>
      </c>
      <c r="C247" s="433"/>
      <c r="D247" s="2526"/>
      <c r="E247" s="2268"/>
      <c r="F247" s="2447" t="str">
        <f>INDEX(PT_DIFFERENTIATION_VTAR,MATCH(A247,PT_DIFFERENTIATION_VTAR_ID,0))</f>
        <v>Тариф на подключение (технологическое присоединение) к централизованной системе водоотведения</v>
      </c>
      <c r="G247" s="2491" t="str">
        <f>INDEX(PT_DIFFERENTIATION_NTAR,MATCH(B247,PT_DIFFERENTIATION_NTAR_ID,0))</f>
        <v/>
      </c>
      <c r="H247" s="1926"/>
      <c r="I247" s="1803"/>
      <c r="J247" s="1837"/>
      <c r="K247" s="1842"/>
      <c r="L247" s="1926" t="s">
        <v>344</v>
      </c>
      <c r="M247" s="405"/>
      <c r="N247" s="398"/>
      <c r="O247" s="1688"/>
      <c r="P247" s="1688"/>
      <c r="AH247" s="1695">
        <v>0</v>
      </c>
    </row>
    <row s="4518" customFormat="1" customHeight="1" ht="18.75" hidden="1">
      <c r="A248" s="1844"/>
      <c r="B248" s="1844"/>
      <c r="C248" s="433" t="s">
        <v>1194</v>
      </c>
      <c r="D248" s="2526"/>
      <c r="E248" s="2268"/>
      <c r="F248" s="2447"/>
      <c r="G248" s="2491"/>
      <c r="H248" s="1564"/>
      <c r="I248" s="715" t="s">
        <v>1193</v>
      </c>
      <c r="J248" s="635"/>
      <c r="K248" s="1564"/>
      <c r="L248" s="278"/>
      <c r="M248" s="405"/>
      <c r="N248" s="398"/>
      <c r="O248" s="1688"/>
      <c r="P248" s="1688"/>
      <c r="AH248" s="1695">
        <v>0</v>
      </c>
    </row>
    <row s="4518" customFormat="1" customHeight="1" ht="1.05">
      <c r="A249" s="1844"/>
      <c r="B249" s="1844"/>
      <c r="C249" s="433" t="s">
        <v>1202</v>
      </c>
      <c r="D249" s="2526"/>
      <c r="E249" s="2268"/>
      <c r="F249" s="2447"/>
      <c r="G249" s="464"/>
      <c r="H249" s="1564"/>
      <c r="I249" s="715"/>
      <c r="J249" s="635"/>
      <c r="K249" s="1564"/>
      <c r="L249" s="278"/>
      <c r="M249" s="405"/>
      <c r="N249" s="398"/>
      <c r="O249" s="1688"/>
      <c r="P249" s="1688"/>
      <c r="AH249" s="1695">
        <v>1</v>
      </c>
    </row>
    <row customHeight="1" ht="27.299999999999997">
      <c r="A250" s="1844"/>
      <c r="B250" s="1844"/>
      <c r="D250" s="440"/>
      <c r="E250" s="211" t="s">
        <v>110</v>
      </c>
      <c r="F250"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50" s="2524"/>
      <c r="H250" s="2524"/>
      <c r="I250" s="2524"/>
      <c r="J250" s="2524"/>
      <c r="K250" s="2524"/>
      <c r="L250" s="2524"/>
      <c r="M250" s="361"/>
      <c r="N250" s="398"/>
      <c r="AH250" s="438">
        <v>26</v>
      </c>
    </row>
    <row s="4518" customFormat="1" customHeight="1" ht="60.75" hidden="1">
      <c r="A251" s="1844" t="s">
        <v>154</v>
      </c>
      <c r="B251" s="1844" t="s">
        <v>155</v>
      </c>
      <c r="C251" s="433"/>
      <c r="D251" s="2526"/>
      <c r="E251" s="2268"/>
      <c r="F251" s="2447" t="str">
        <f>INDEX(PT_DIFFERENTIATION_VTAR,MATCH(A251,PT_DIFFERENTIATION_VTAR_ID,0))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1" s="2491" t="str">
        <f>INDEX(PT_DIFFERENTIATION_NTAR,MATCH(B251,PT_DIFFERENTIATION_NTAR_ID,0))</f>
        <v/>
      </c>
      <c r="H251" s="1926"/>
      <c r="I251" s="1803"/>
      <c r="J251" s="1837"/>
      <c r="K251" s="1842"/>
      <c r="L251" s="1926" t="s">
        <v>344</v>
      </c>
      <c r="M25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51" s="398"/>
      <c r="O251" s="1688"/>
      <c r="P251" s="1688"/>
      <c r="AH251" s="1695">
        <v>0</v>
      </c>
    </row>
    <row s="4518" customFormat="1" customHeight="1" ht="18.75" hidden="1">
      <c r="A252" s="1844"/>
      <c r="B252" s="1844"/>
      <c r="C252" s="433" t="s">
        <v>1194</v>
      </c>
      <c r="D252" s="2526"/>
      <c r="E252" s="2268"/>
      <c r="F252" s="2447"/>
      <c r="G252" s="2491"/>
      <c r="H252" s="1564"/>
      <c r="I252" s="715" t="s">
        <v>1193</v>
      </c>
      <c r="J252" s="635"/>
      <c r="K252" s="1564"/>
      <c r="L252" s="278"/>
      <c r="M252" s="2234"/>
      <c r="N252" s="398"/>
      <c r="O252" s="1688"/>
      <c r="P252" s="1688"/>
      <c r="AH252" s="1695">
        <v>0</v>
      </c>
    </row>
    <row s="4518" customFormat="1" customHeight="1" ht="0.75" hidden="1">
      <c r="A253" s="1844"/>
      <c r="B253" s="1844"/>
      <c r="C253" s="433" t="s">
        <v>1202</v>
      </c>
      <c r="D253" s="2526"/>
      <c r="E253" s="2268"/>
      <c r="F253" s="2447"/>
      <c r="G253" s="464"/>
      <c r="H253" s="1564"/>
      <c r="I253" s="715"/>
      <c r="J253" s="635"/>
      <c r="K253" s="1564"/>
      <c r="L253" s="278"/>
      <c r="M253" s="2234"/>
      <c r="N253" s="398"/>
      <c r="O253" s="1688"/>
      <c r="P253" s="1688"/>
      <c r="AH253" s="1695">
        <v>0</v>
      </c>
    </row>
    <row s="4518" customFormat="1" customHeight="1" ht="45" hidden="1">
      <c r="A254" s="1844" t="s">
        <v>159</v>
      </c>
      <c r="B254" s="1844" t="s">
        <v>160</v>
      </c>
      <c r="C254" s="433"/>
      <c r="D254" s="2526"/>
      <c r="E254" s="2268"/>
      <c r="F254" s="2447" t="str">
        <f>INDEX(PT_DIFFERENTIATION_VTAR,MATCH(A254,PT_DIFFERENTIATION_VTAR_ID,0))</f>
        <v/>
      </c>
      <c r="G254" s="2491" t="str">
        <f>INDEX(PT_DIFFERENTIATION_NTAR,MATCH(B254,PT_DIFFERENTIATION_NTAR_ID,0))</f>
        <v/>
      </c>
      <c r="H254" s="1926"/>
      <c r="I254" s="1803"/>
      <c r="J254" s="1837"/>
      <c r="K254" s="1842"/>
      <c r="L254" s="1926" t="s">
        <v>344</v>
      </c>
      <c r="M254" s="2235"/>
      <c r="N254" s="398"/>
      <c r="O254" s="1688"/>
      <c r="P254" s="1688"/>
      <c r="AH254" s="1695">
        <v>0</v>
      </c>
    </row>
    <row s="4518" customFormat="1" customHeight="1" ht="18.75" hidden="1">
      <c r="A255" s="1844"/>
      <c r="B255" s="1844"/>
      <c r="C255" s="433" t="s">
        <v>1194</v>
      </c>
      <c r="D255" s="2526"/>
      <c r="E255" s="2268"/>
      <c r="F255" s="2447"/>
      <c r="G255" s="2491"/>
      <c r="H255" s="1564"/>
      <c r="I255" s="715" t="s">
        <v>1193</v>
      </c>
      <c r="J255" s="635"/>
      <c r="K255" s="1564"/>
      <c r="L255" s="278"/>
      <c r="M255" s="1925"/>
      <c r="N255" s="398"/>
      <c r="O255" s="1688"/>
      <c r="P255" s="1688"/>
      <c r="AH255" s="1695">
        <v>0</v>
      </c>
    </row>
    <row s="4518" customFormat="1" customHeight="1" ht="0.75" hidden="1">
      <c r="A256" s="1844"/>
      <c r="B256" s="1844"/>
      <c r="C256" s="433" t="s">
        <v>1202</v>
      </c>
      <c r="D256" s="2526"/>
      <c r="E256" s="2268"/>
      <c r="F256" s="2447"/>
      <c r="G256" s="464"/>
      <c r="H256" s="1564"/>
      <c r="I256" s="715"/>
      <c r="J256" s="635"/>
      <c r="K256" s="1564"/>
      <c r="L256" s="278"/>
      <c r="M256" s="405"/>
      <c r="N256" s="398"/>
      <c r="O256" s="1688"/>
      <c r="P256" s="1688"/>
      <c r="AH256" s="1695">
        <v>0</v>
      </c>
    </row>
    <row s="4518" customFormat="1" customHeight="1" ht="45" hidden="1">
      <c r="A257" s="1844" t="s">
        <v>166</v>
      </c>
      <c r="B257" s="1844" t="s">
        <v>167</v>
      </c>
      <c r="C257" s="433"/>
      <c r="D257" s="2526"/>
      <c r="E257" s="2268"/>
      <c r="F257" s="2447" t="str">
        <f>INDEX(PT_DIFFERENTIATION_VTAR,MATCH(A257,PT_DIFFERENTIATION_VTAR_ID,0))</f>
        <v>Тарифы на теплоноситель, поставляемый теплоснабжающими организациями потребителям, другим теплоснабжающим организациям</v>
      </c>
      <c r="G257" s="2491" t="str">
        <f>INDEX(PT_DIFFERENTIATION_NTAR,MATCH(B257,PT_DIFFERENTIATION_NTAR_ID,0))</f>
        <v/>
      </c>
      <c r="H257" s="1926"/>
      <c r="I257" s="1803"/>
      <c r="J257" s="1837"/>
      <c r="K257" s="1842"/>
      <c r="L257" s="1926" t="s">
        <v>344</v>
      </c>
      <c r="M257" s="405"/>
      <c r="N257" s="398"/>
      <c r="O257" s="1688"/>
      <c r="P257" s="1688"/>
      <c r="AH257" s="1695">
        <v>0</v>
      </c>
    </row>
    <row s="4518" customFormat="1" customHeight="1" ht="18.75" hidden="1">
      <c r="A258" s="1844"/>
      <c r="B258" s="1844"/>
      <c r="C258" s="433" t="s">
        <v>1194</v>
      </c>
      <c r="D258" s="2526"/>
      <c r="E258" s="2268"/>
      <c r="F258" s="2447"/>
      <c r="G258" s="2491"/>
      <c r="H258" s="1564"/>
      <c r="I258" s="715" t="s">
        <v>1193</v>
      </c>
      <c r="J258" s="635"/>
      <c r="K258" s="1564"/>
      <c r="L258" s="278"/>
      <c r="M258" s="405"/>
      <c r="N258" s="398"/>
      <c r="O258" s="1688"/>
      <c r="P258" s="1688"/>
      <c r="AH258" s="1695">
        <v>0</v>
      </c>
    </row>
    <row s="4518" customFormat="1" customHeight="1" ht="0.75" hidden="1">
      <c r="A259" s="1844"/>
      <c r="B259" s="1844"/>
      <c r="C259" s="433" t="s">
        <v>1202</v>
      </c>
      <c r="D259" s="2526"/>
      <c r="E259" s="2268"/>
      <c r="F259" s="2447"/>
      <c r="G259" s="464"/>
      <c r="H259" s="1564"/>
      <c r="I259" s="715"/>
      <c r="J259" s="635"/>
      <c r="K259" s="1564"/>
      <c r="L259" s="278"/>
      <c r="M259" s="405"/>
      <c r="N259" s="398"/>
      <c r="O259" s="1688"/>
      <c r="P259" s="1688"/>
      <c r="AH259" s="1695">
        <v>0</v>
      </c>
    </row>
    <row s="4518" customFormat="1" customHeight="1" ht="45" hidden="1">
      <c r="A260" s="1844" t="s">
        <v>172</v>
      </c>
      <c r="B260" s="1844" t="s">
        <v>173</v>
      </c>
      <c r="C260" s="433"/>
      <c r="D260" s="2526"/>
      <c r="E260" s="2268"/>
      <c r="F260" s="2447" t="str">
        <f>INDEX(PT_DIFFERENTIATION_VTAR,MATCH(A260,PT_DIFFERENTIATION_VTAR_ID,0))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0" s="2491" t="str">
        <f>INDEX(PT_DIFFERENTIATION_NTAR,MATCH(B260,PT_DIFFERENTIATION_NTAR_ID,0))</f>
        <v/>
      </c>
      <c r="H260" s="1926"/>
      <c r="I260" s="1803"/>
      <c r="J260" s="1837"/>
      <c r="K260" s="1842"/>
      <c r="L260" s="1926" t="s">
        <v>344</v>
      </c>
      <c r="M260" s="405"/>
      <c r="N260" s="398"/>
      <c r="O260" s="1688"/>
      <c r="P260" s="1688"/>
      <c r="AH260" s="1695">
        <v>0</v>
      </c>
    </row>
    <row s="4518" customFormat="1" customHeight="1" ht="18.75" hidden="1">
      <c r="A261" s="1844"/>
      <c r="B261" s="1844"/>
      <c r="C261" s="433" t="s">
        <v>1194</v>
      </c>
      <c r="D261" s="2526"/>
      <c r="E261" s="2268"/>
      <c r="F261" s="2447"/>
      <c r="G261" s="2491"/>
      <c r="H261" s="1564"/>
      <c r="I261" s="715" t="s">
        <v>1193</v>
      </c>
      <c r="J261" s="635"/>
      <c r="K261" s="1564"/>
      <c r="L261" s="278"/>
      <c r="M261" s="405"/>
      <c r="N261" s="398"/>
      <c r="O261" s="1688"/>
      <c r="P261" s="1688"/>
      <c r="AH261" s="1695">
        <v>0</v>
      </c>
    </row>
    <row s="4518" customFormat="1" customHeight="1" ht="0.75" hidden="1">
      <c r="A262" s="1844"/>
      <c r="B262" s="1844"/>
      <c r="C262" s="433" t="s">
        <v>1202</v>
      </c>
      <c r="D262" s="2526"/>
      <c r="E262" s="2268"/>
      <c r="F262" s="2447"/>
      <c r="G262" s="464"/>
      <c r="H262" s="1564"/>
      <c r="I262" s="715"/>
      <c r="J262" s="635"/>
      <c r="K262" s="1564"/>
      <c r="L262" s="278"/>
      <c r="M262" s="405"/>
      <c r="N262" s="398"/>
      <c r="O262" s="1688"/>
      <c r="P262" s="1688"/>
      <c r="AH262" s="1695">
        <v>0</v>
      </c>
    </row>
    <row s="4518" customFormat="1" customHeight="1" ht="18.75" hidden="1">
      <c r="A263" s="1844" t="s">
        <v>178</v>
      </c>
      <c r="B263" s="1844" t="s">
        <v>179</v>
      </c>
      <c r="C263" s="433"/>
      <c r="D263" s="2526"/>
      <c r="E263" s="2268"/>
      <c r="F263" s="2447" t="str">
        <f>INDEX(PT_DIFFERENTIATION_VTAR,MATCH(A263,PT_DIFFERENTIATION_VTAR_ID,0))</f>
        <v>Тарифы на услуги по передаче тепловой энергии</v>
      </c>
      <c r="G263" s="2491" t="str">
        <f>INDEX(PT_DIFFERENTIATION_NTAR,MATCH(B263,PT_DIFFERENTIATION_NTAR_ID,0))</f>
        <v/>
      </c>
      <c r="H263" s="1926"/>
      <c r="I263" s="1803"/>
      <c r="J263" s="1837"/>
      <c r="K263" s="1842"/>
      <c r="L263" s="1926" t="s">
        <v>344</v>
      </c>
      <c r="M263" s="405"/>
      <c r="N263" s="398"/>
      <c r="O263" s="1688"/>
      <c r="P263" s="1688"/>
      <c r="AH263" s="1695">
        <v>0</v>
      </c>
    </row>
    <row s="4518" customFormat="1" customHeight="1" ht="18.75" hidden="1">
      <c r="A264" s="1844"/>
      <c r="B264" s="1844"/>
      <c r="C264" s="433" t="s">
        <v>1194</v>
      </c>
      <c r="D264" s="2526"/>
      <c r="E264" s="2268"/>
      <c r="F264" s="2447"/>
      <c r="G264" s="2491"/>
      <c r="H264" s="1564"/>
      <c r="I264" s="715" t="s">
        <v>1193</v>
      </c>
      <c r="J264" s="635"/>
      <c r="K264" s="1564"/>
      <c r="L264" s="278"/>
      <c r="M264" s="405"/>
      <c r="N264" s="398"/>
      <c r="O264" s="1688"/>
      <c r="P264" s="1688"/>
      <c r="AH264" s="1695">
        <v>0</v>
      </c>
    </row>
    <row s="4518" customFormat="1" customHeight="1" ht="0.75" hidden="1">
      <c r="A265" s="1844"/>
      <c r="B265" s="1844"/>
      <c r="C265" s="433" t="s">
        <v>1202</v>
      </c>
      <c r="D265" s="2526"/>
      <c r="E265" s="2268"/>
      <c r="F265" s="2447"/>
      <c r="G265" s="464"/>
      <c r="H265" s="1564"/>
      <c r="I265" s="715"/>
      <c r="J265" s="635"/>
      <c r="K265" s="1564"/>
      <c r="L265" s="278"/>
      <c r="M265" s="405"/>
      <c r="N265" s="398"/>
      <c r="O265" s="1688"/>
      <c r="P265" s="1688"/>
      <c r="AH265" s="1695">
        <v>0</v>
      </c>
    </row>
    <row s="4518" customFormat="1" customHeight="1" ht="18.75" hidden="1">
      <c r="A266" s="1844" t="s">
        <v>184</v>
      </c>
      <c r="B266" s="1844" t="s">
        <v>185</v>
      </c>
      <c r="C266" s="433"/>
      <c r="D266" s="2526"/>
      <c r="E266" s="2268"/>
      <c r="F266" s="2447" t="str">
        <f>INDEX(PT_DIFFERENTIATION_VTAR,MATCH(A266,PT_DIFFERENTIATION_VTAR_ID,0))</f>
        <v>Тарифы на услуги по передаче теплоносителя</v>
      </c>
      <c r="G266" s="2491" t="str">
        <f>INDEX(PT_DIFFERENTIATION_NTAR,MATCH(B266,PT_DIFFERENTIATION_NTAR_ID,0))</f>
        <v/>
      </c>
      <c r="H266" s="1926"/>
      <c r="I266" s="1803"/>
      <c r="J266" s="1837"/>
      <c r="K266" s="1842"/>
      <c r="L266" s="1926" t="s">
        <v>344</v>
      </c>
      <c r="M266" s="405"/>
      <c r="N266" s="398"/>
      <c r="O266" s="1688"/>
      <c r="P266" s="1688"/>
      <c r="AH266" s="1695">
        <v>0</v>
      </c>
    </row>
    <row s="4518" customFormat="1" customHeight="1" ht="18.75" hidden="1">
      <c r="A267" s="1844"/>
      <c r="B267" s="1844"/>
      <c r="C267" s="433" t="s">
        <v>1194</v>
      </c>
      <c r="D267" s="2526"/>
      <c r="E267" s="2268"/>
      <c r="F267" s="2447"/>
      <c r="G267" s="2491"/>
      <c r="H267" s="1564"/>
      <c r="I267" s="715" t="s">
        <v>1193</v>
      </c>
      <c r="J267" s="635"/>
      <c r="K267" s="1564"/>
      <c r="L267" s="278"/>
      <c r="M267" s="405"/>
      <c r="N267" s="398"/>
      <c r="O267" s="1688"/>
      <c r="P267" s="1688"/>
      <c r="AH267" s="1695">
        <v>0</v>
      </c>
    </row>
    <row s="4518" customFormat="1" customHeight="1" ht="0.75" hidden="1">
      <c r="A268" s="1844"/>
      <c r="B268" s="1844"/>
      <c r="C268" s="433" t="s">
        <v>1202</v>
      </c>
      <c r="D268" s="2526"/>
      <c r="E268" s="2268"/>
      <c r="F268" s="2447"/>
      <c r="G268" s="464"/>
      <c r="H268" s="1564"/>
      <c r="I268" s="715"/>
      <c r="J268" s="635"/>
      <c r="K268" s="1564"/>
      <c r="L268" s="278"/>
      <c r="M268" s="405"/>
      <c r="N268" s="398"/>
      <c r="O268" s="1688"/>
      <c r="P268" s="1688"/>
      <c r="AH268" s="1695">
        <v>0</v>
      </c>
    </row>
    <row s="4518" customFormat="1" customHeight="1" ht="18.75" hidden="1">
      <c r="A269" s="1844" t="s">
        <v>190</v>
      </c>
      <c r="B269" s="1844" t="s">
        <v>191</v>
      </c>
      <c r="C269" s="433"/>
      <c r="D269" s="2526"/>
      <c r="E269" s="2268"/>
      <c r="F269" s="2447" t="str">
        <f>INDEX(PT_DIFFERENTIATION_VTAR,MATCH(A269,PT_DIFFERENTIATION_VTAR_ID,0))</f>
        <v>Плата за услуги по поддержанию резервной тепловой мощности при отсутствии потребления тепловой энергии</v>
      </c>
      <c r="G269" s="2491" t="str">
        <f>INDEX(PT_DIFFERENTIATION_NTAR,MATCH(B269,PT_DIFFERENTIATION_NTAR_ID,0))</f>
        <v/>
      </c>
      <c r="H269" s="1926"/>
      <c r="I269" s="1803"/>
      <c r="J269" s="1837"/>
      <c r="K269" s="1842"/>
      <c r="L269" s="1926" t="s">
        <v>344</v>
      </c>
      <c r="M269" s="405"/>
      <c r="N269" s="398"/>
      <c r="O269" s="1688"/>
      <c r="P269" s="1688"/>
      <c r="AH269" s="1695">
        <v>0</v>
      </c>
    </row>
    <row s="4518" customFormat="1" customHeight="1" ht="18.75" hidden="1">
      <c r="A270" s="1844"/>
      <c r="B270" s="1844"/>
      <c r="C270" s="433" t="s">
        <v>1194</v>
      </c>
      <c r="D270" s="2526"/>
      <c r="E270" s="2268"/>
      <c r="F270" s="2447"/>
      <c r="G270" s="2491"/>
      <c r="H270" s="1564"/>
      <c r="I270" s="715" t="s">
        <v>1193</v>
      </c>
      <c r="J270" s="635"/>
      <c r="K270" s="1564"/>
      <c r="L270" s="278"/>
      <c r="M270" s="405"/>
      <c r="N270" s="398"/>
      <c r="O270" s="1688"/>
      <c r="P270" s="1688"/>
      <c r="AH270" s="1695">
        <v>0</v>
      </c>
    </row>
    <row s="4518" customFormat="1" customHeight="1" ht="0.75" hidden="1">
      <c r="A271" s="1844"/>
      <c r="B271" s="1844"/>
      <c r="C271" s="433" t="s">
        <v>1202</v>
      </c>
      <c r="D271" s="2526"/>
      <c r="E271" s="2268"/>
      <c r="F271" s="2447"/>
      <c r="G271" s="464"/>
      <c r="H271" s="1564"/>
      <c r="I271" s="715"/>
      <c r="J271" s="635"/>
      <c r="K271" s="1564"/>
      <c r="L271" s="278"/>
      <c r="M271" s="405"/>
      <c r="N271" s="398"/>
      <c r="O271" s="1688"/>
      <c r="P271" s="1688"/>
      <c r="AH271" s="1695">
        <v>0</v>
      </c>
    </row>
    <row s="4518" customFormat="1" customHeight="1" ht="18.75" hidden="1">
      <c r="A272" s="1844" t="s">
        <v>196</v>
      </c>
      <c r="B272" s="1844" t="s">
        <v>197</v>
      </c>
      <c r="C272" s="433"/>
      <c r="D272" s="2526"/>
      <c r="E272" s="2268"/>
      <c r="F272" s="2447" t="str">
        <f>INDEX(PT_DIFFERENTIATION_VTAR,MATCH(A272,PT_DIFFERENTIATION_VTAR_ID,0))</f>
        <v>Плата за подключение (технологическое присоединение) к системе теплоснабжения</v>
      </c>
      <c r="G272" s="2491" t="str">
        <f>INDEX(PT_DIFFERENTIATION_NTAR,MATCH(B272,PT_DIFFERENTIATION_NTAR_ID,0))</f>
        <v/>
      </c>
      <c r="H272" s="1926"/>
      <c r="I272" s="1803"/>
      <c r="J272" s="1837"/>
      <c r="K272" s="1842"/>
      <c r="L272" s="1926" t="s">
        <v>344</v>
      </c>
      <c r="M272" s="405"/>
      <c r="N272" s="398"/>
      <c r="O272" s="1688"/>
      <c r="P272" s="1688"/>
      <c r="AH272" s="1695">
        <v>0</v>
      </c>
    </row>
    <row s="4518" customFormat="1" customHeight="1" ht="18.75" hidden="1">
      <c r="A273" s="1844"/>
      <c r="B273" s="1844"/>
      <c r="C273" s="433" t="s">
        <v>1194</v>
      </c>
      <c r="D273" s="2526"/>
      <c r="E273" s="2268"/>
      <c r="F273" s="2447"/>
      <c r="G273" s="2491"/>
      <c r="H273" s="1564"/>
      <c r="I273" s="715" t="s">
        <v>1193</v>
      </c>
      <c r="J273" s="635"/>
      <c r="K273" s="1564"/>
      <c r="L273" s="278"/>
      <c r="M273" s="405"/>
      <c r="N273" s="398"/>
      <c r="O273" s="1688"/>
      <c r="P273" s="1688"/>
      <c r="AH273" s="1695">
        <v>0</v>
      </c>
    </row>
    <row s="4518" customFormat="1" customHeight="1" ht="0.75" hidden="1">
      <c r="A274" s="1844"/>
      <c r="B274" s="1844"/>
      <c r="C274" s="433" t="s">
        <v>1202</v>
      </c>
      <c r="D274" s="2526"/>
      <c r="E274" s="2268"/>
      <c r="F274" s="2447"/>
      <c r="G274" s="464"/>
      <c r="H274" s="1564"/>
      <c r="I274" s="715"/>
      <c r="J274" s="635"/>
      <c r="K274" s="1564"/>
      <c r="L274" s="278"/>
      <c r="M274" s="405"/>
      <c r="N274" s="398"/>
      <c r="O274" s="1688"/>
      <c r="P274" s="1688"/>
      <c r="AH274" s="1695">
        <v>0</v>
      </c>
    </row>
    <row s="4518" customFormat="1" customHeight="1" ht="18.75" hidden="1">
      <c r="A275" s="1844" t="s">
        <v>202</v>
      </c>
      <c r="B275" s="1844" t="s">
        <v>203</v>
      </c>
      <c r="C275" s="433"/>
      <c r="D275" s="2526"/>
      <c r="E275" s="2268"/>
      <c r="F275" s="2447" t="str">
        <f>INDEX(PT_DIFFERENTIATION_VTAR,MATCH(A275,PT_DIFFERENTIATION_VTAR_ID,0))</f>
        <v>Плата за подключение (технологическое присоединение) к системе теплоснабжения (индивидуальная)</v>
      </c>
      <c r="G275" s="2491" t="str">
        <f>INDEX(PT_DIFFERENTIATION_NTAR,MATCH(B275,PT_DIFFERENTIATION_NTAR_ID,0))</f>
        <v/>
      </c>
      <c r="H275" s="2053"/>
      <c r="I275" s="1803"/>
      <c r="J275" s="1837"/>
      <c r="K275" s="1842"/>
      <c r="L275" s="2053" t="s">
        <v>344</v>
      </c>
      <c r="M275" s="405"/>
      <c r="N275" s="398"/>
      <c r="O275" s="1688"/>
      <c r="P275" s="1688"/>
      <c r="AH275" s="1695">
        <v>0</v>
      </c>
    </row>
    <row s="4518" customFormat="1" customHeight="1" ht="18.75" hidden="1">
      <c r="A276" s="1844"/>
      <c r="B276" s="1844"/>
      <c r="C276" s="433" t="s">
        <v>1194</v>
      </c>
      <c r="D276" s="2526"/>
      <c r="E276" s="2268"/>
      <c r="F276" s="2447"/>
      <c r="G276" s="2491"/>
      <c r="H276" s="1564"/>
      <c r="I276" s="715" t="s">
        <v>1193</v>
      </c>
      <c r="J276" s="635"/>
      <c r="K276" s="1564"/>
      <c r="L276" s="278"/>
      <c r="M276" s="405"/>
      <c r="N276" s="398"/>
      <c r="O276" s="1688"/>
      <c r="P276" s="1688"/>
      <c r="AH276" s="1695">
        <v>0</v>
      </c>
    </row>
    <row s="4518" customFormat="1" customHeight="1" ht="0.75" hidden="1">
      <c r="A277" s="1844"/>
      <c r="B277" s="1844"/>
      <c r="C277" s="433" t="s">
        <v>1202</v>
      </c>
      <c r="D277" s="2526"/>
      <c r="E277" s="2268"/>
      <c r="F277" s="2447"/>
      <c r="G277" s="464"/>
      <c r="H277" s="1564"/>
      <c r="I277" s="715"/>
      <c r="J277" s="635"/>
      <c r="K277" s="1564"/>
      <c r="L277" s="278"/>
      <c r="M277" s="405"/>
      <c r="N277" s="398"/>
      <c r="O277" s="1688"/>
      <c r="P277" s="1688"/>
      <c r="AH277" s="1695">
        <v>0</v>
      </c>
    </row>
    <row s="4518" customFormat="1" customHeight="1" ht="18.75" hidden="1">
      <c r="A278" s="1844" t="s">
        <v>222</v>
      </c>
      <c r="B278" s="1844" t="s">
        <v>223</v>
      </c>
      <c r="C278" s="433"/>
      <c r="D278" s="2526"/>
      <c r="E278" s="2268"/>
      <c r="F278" s="2447" t="str">
        <f>INDEX(PT_DIFFERENTIATION_VTAR,MATCH(A278,PT_DIFFERENTIATION_VTAR_ID,0))</f>
        <v>Тариф на питьевую воду (питьевое водоснабжение)</v>
      </c>
      <c r="G278" s="2491" t="str">
        <f>INDEX(PT_DIFFERENTIATION_NTAR,MATCH(B278,PT_DIFFERENTIATION_NTAR_ID,0))</f>
        <v/>
      </c>
      <c r="H278" s="1926"/>
      <c r="I278" s="1803"/>
      <c r="J278" s="1837"/>
      <c r="K278" s="1842"/>
      <c r="L278" s="1926" t="s">
        <v>344</v>
      </c>
      <c r="M278" s="405"/>
      <c r="N278" s="398"/>
      <c r="O278" s="1688"/>
      <c r="P278" s="1688"/>
      <c r="AH278" s="1695">
        <v>0</v>
      </c>
    </row>
    <row s="4518" customFormat="1" customHeight="1" ht="18.75" hidden="1">
      <c r="A279" s="1844"/>
      <c r="B279" s="1844"/>
      <c r="C279" s="433" t="s">
        <v>1194</v>
      </c>
      <c r="D279" s="2526"/>
      <c r="E279" s="2268"/>
      <c r="F279" s="2447"/>
      <c r="G279" s="2491"/>
      <c r="H279" s="1564"/>
      <c r="I279" s="715" t="s">
        <v>1193</v>
      </c>
      <c r="J279" s="635"/>
      <c r="K279" s="1564"/>
      <c r="L279" s="278"/>
      <c r="M279" s="405"/>
      <c r="N279" s="398"/>
      <c r="O279" s="1688"/>
      <c r="P279" s="1688"/>
      <c r="AH279" s="1695">
        <v>0</v>
      </c>
    </row>
    <row s="4518" customFormat="1" customHeight="1" ht="0.75" hidden="1">
      <c r="A280" s="1844"/>
      <c r="B280" s="1844"/>
      <c r="C280" s="433" t="s">
        <v>1202</v>
      </c>
      <c r="D280" s="2526"/>
      <c r="E280" s="2268"/>
      <c r="F280" s="2447"/>
      <c r="G280" s="464"/>
      <c r="H280" s="1564"/>
      <c r="I280" s="715"/>
      <c r="J280" s="635"/>
      <c r="K280" s="1564"/>
      <c r="L280" s="278"/>
      <c r="M280" s="405"/>
      <c r="N280" s="398"/>
      <c r="O280" s="1688"/>
      <c r="P280" s="1688"/>
      <c r="AH280" s="1695">
        <v>0</v>
      </c>
    </row>
    <row s="4518" customFormat="1" customHeight="1" ht="18.75" hidden="1">
      <c r="A281" s="1844" t="s">
        <v>227</v>
      </c>
      <c r="B281" s="1844" t="s">
        <v>228</v>
      </c>
      <c r="C281" s="433"/>
      <c r="D281" s="2526"/>
      <c r="E281" s="2268"/>
      <c r="F281" s="2447" t="str">
        <f>INDEX(PT_DIFFERENTIATION_VTAR,MATCH(A281,PT_DIFFERENTIATION_VTAR_ID,0))</f>
        <v>Тариф на техническую воду</v>
      </c>
      <c r="G281" s="2491" t="str">
        <f>INDEX(PT_DIFFERENTIATION_NTAR,MATCH(B281,PT_DIFFERENTIATION_NTAR_ID,0))</f>
        <v/>
      </c>
      <c r="H281" s="1926"/>
      <c r="I281" s="1803"/>
      <c r="J281" s="1837"/>
      <c r="K281" s="1842"/>
      <c r="L281" s="1926" t="s">
        <v>344</v>
      </c>
      <c r="M281" s="405"/>
      <c r="N281" s="398"/>
      <c r="O281" s="1688"/>
      <c r="P281" s="1688"/>
      <c r="AH281" s="1695">
        <v>0</v>
      </c>
    </row>
    <row s="4518" customFormat="1" customHeight="1" ht="18.75" hidden="1">
      <c r="A282" s="1844"/>
      <c r="B282" s="1844"/>
      <c r="C282" s="433" t="s">
        <v>1194</v>
      </c>
      <c r="D282" s="2526"/>
      <c r="E282" s="2268"/>
      <c r="F282" s="2447"/>
      <c r="G282" s="2491"/>
      <c r="H282" s="1564"/>
      <c r="I282" s="715" t="s">
        <v>1193</v>
      </c>
      <c r="J282" s="635"/>
      <c r="K282" s="1564"/>
      <c r="L282" s="278"/>
      <c r="M282" s="405"/>
      <c r="N282" s="398"/>
      <c r="O282" s="1688"/>
      <c r="P282" s="1688"/>
      <c r="AH282" s="1695">
        <v>0</v>
      </c>
    </row>
    <row s="4518" customFormat="1" customHeight="1" ht="0.75" hidden="1">
      <c r="A283" s="1844"/>
      <c r="B283" s="1844"/>
      <c r="C283" s="433" t="s">
        <v>1202</v>
      </c>
      <c r="D283" s="2526"/>
      <c r="E283" s="2268"/>
      <c r="F283" s="2447"/>
      <c r="G283" s="464"/>
      <c r="H283" s="1564"/>
      <c r="I283" s="715"/>
      <c r="J283" s="635"/>
      <c r="K283" s="1564"/>
      <c r="L283" s="278"/>
      <c r="M283" s="405"/>
      <c r="N283" s="398"/>
      <c r="O283" s="1688"/>
      <c r="P283" s="1688"/>
      <c r="AH283" s="1695">
        <v>0</v>
      </c>
    </row>
    <row s="4518" customFormat="1" customHeight="1" ht="18.75" hidden="1">
      <c r="A284" s="1844" t="s">
        <v>232</v>
      </c>
      <c r="B284" s="1844" t="s">
        <v>233</v>
      </c>
      <c r="C284" s="433"/>
      <c r="D284" s="2526"/>
      <c r="E284" s="2268"/>
      <c r="F284" s="2447" t="str">
        <f>INDEX(PT_DIFFERENTIATION_VTAR,MATCH(A284,PT_DIFFERENTIATION_VTAR_ID,0))</f>
        <v>Тариф на транспортировку воды</v>
      </c>
      <c r="G284" s="2491" t="str">
        <f>INDEX(PT_DIFFERENTIATION_NTAR,MATCH(B284,PT_DIFFERENTIATION_NTAR_ID,0))</f>
        <v/>
      </c>
      <c r="H284" s="1926"/>
      <c r="I284" s="1803"/>
      <c r="J284" s="1837"/>
      <c r="K284" s="1842"/>
      <c r="L284" s="1926" t="s">
        <v>344</v>
      </c>
      <c r="M284" s="405"/>
      <c r="N284" s="398"/>
      <c r="O284" s="1688"/>
      <c r="P284" s="1688"/>
      <c r="AH284" s="1695">
        <v>0</v>
      </c>
    </row>
    <row s="4518" customFormat="1" customHeight="1" ht="18.75" hidden="1">
      <c r="A285" s="1844"/>
      <c r="B285" s="1844"/>
      <c r="C285" s="433" t="s">
        <v>1194</v>
      </c>
      <c r="D285" s="2526"/>
      <c r="E285" s="2268"/>
      <c r="F285" s="2447"/>
      <c r="G285" s="2491"/>
      <c r="H285" s="1564"/>
      <c r="I285" s="715" t="s">
        <v>1193</v>
      </c>
      <c r="J285" s="635"/>
      <c r="K285" s="1564"/>
      <c r="L285" s="278"/>
      <c r="M285" s="405"/>
      <c r="N285" s="398"/>
      <c r="O285" s="1688"/>
      <c r="P285" s="1688"/>
      <c r="AH285" s="1695">
        <v>0</v>
      </c>
    </row>
    <row s="4518" customFormat="1" customHeight="1" ht="0.75" hidden="1">
      <c r="A286" s="1844"/>
      <c r="B286" s="1844"/>
      <c r="C286" s="433" t="s">
        <v>1202</v>
      </c>
      <c r="D286" s="2526"/>
      <c r="E286" s="2268"/>
      <c r="F286" s="2447"/>
      <c r="G286" s="464"/>
      <c r="H286" s="1564"/>
      <c r="I286" s="715"/>
      <c r="J286" s="635"/>
      <c r="K286" s="1564"/>
      <c r="L286" s="278"/>
      <c r="M286" s="405"/>
      <c r="N286" s="398"/>
      <c r="O286" s="1688"/>
      <c r="P286" s="1688"/>
      <c r="AH286" s="1695">
        <v>0</v>
      </c>
    </row>
    <row s="4518" customFormat="1" customHeight="1" ht="18.75" hidden="1">
      <c r="A287" s="1844" t="s">
        <v>237</v>
      </c>
      <c r="B287" s="1844" t="s">
        <v>238</v>
      </c>
      <c r="C287" s="433"/>
      <c r="D287" s="2526"/>
      <c r="E287" s="2268"/>
      <c r="F287" s="2447" t="str">
        <f>INDEX(PT_DIFFERENTIATION_VTAR,MATCH(A287,PT_DIFFERENTIATION_VTAR_ID,0))</f>
        <v>Тариф на подвоз воды</v>
      </c>
      <c r="G287" s="2491" t="str">
        <f>INDEX(PT_DIFFERENTIATION_NTAR,MATCH(B287,PT_DIFFERENTIATION_NTAR_ID,0))</f>
        <v/>
      </c>
      <c r="H287" s="1926"/>
      <c r="I287" s="1803"/>
      <c r="J287" s="1837"/>
      <c r="K287" s="1842"/>
      <c r="L287" s="1926" t="s">
        <v>344</v>
      </c>
      <c r="M287" s="405"/>
      <c r="N287" s="398"/>
      <c r="O287" s="1688"/>
      <c r="P287" s="1688"/>
      <c r="AH287" s="1695">
        <v>0</v>
      </c>
    </row>
    <row s="4518" customFormat="1" customHeight="1" ht="18.75" hidden="1">
      <c r="A288" s="1844"/>
      <c r="B288" s="1844"/>
      <c r="C288" s="433" t="s">
        <v>1194</v>
      </c>
      <c r="D288" s="2526"/>
      <c r="E288" s="2268"/>
      <c r="F288" s="2447"/>
      <c r="G288" s="2491"/>
      <c r="H288" s="1564"/>
      <c r="I288" s="715" t="s">
        <v>1193</v>
      </c>
      <c r="J288" s="635"/>
      <c r="K288" s="1564"/>
      <c r="L288" s="278"/>
      <c r="M288" s="405"/>
      <c r="N288" s="398"/>
      <c r="O288" s="1688"/>
      <c r="P288" s="1688"/>
      <c r="AH288" s="1695">
        <v>0</v>
      </c>
    </row>
    <row s="4518" customFormat="1" customHeight="1" ht="0.75" hidden="1">
      <c r="A289" s="1844"/>
      <c r="B289" s="1844"/>
      <c r="C289" s="433" t="s">
        <v>1202</v>
      </c>
      <c r="D289" s="2526"/>
      <c r="E289" s="2268"/>
      <c r="F289" s="2447"/>
      <c r="G289" s="464"/>
      <c r="H289" s="1564"/>
      <c r="I289" s="715"/>
      <c r="J289" s="635"/>
      <c r="K289" s="1564"/>
      <c r="L289" s="278"/>
      <c r="M289" s="405"/>
      <c r="N289" s="398"/>
      <c r="O289" s="1688"/>
      <c r="P289" s="1688"/>
      <c r="AH289" s="1695">
        <v>0</v>
      </c>
    </row>
    <row s="4518" customFormat="1" customHeight="1" ht="18.75">
      <c r="A290" s="1844" t="s">
        <v>244</v>
      </c>
      <c r="B290" s="1844" t="s">
        <v>245</v>
      </c>
      <c r="C290" s="433"/>
      <c r="D290" s="2526"/>
      <c r="E290" s="2268"/>
      <c r="F290" s="2447" t="str">
        <f>INDEX(PT_DIFFERENTIATION_VTAR,MATCH(A290,PT_DIFFERENTIATION_VTAR_ID,0))</f>
        <v>Тариф на подключение (технологическое присоединение) к централизованной системе холодного водоснабжения</v>
      </c>
      <c r="G290" s="2491" t="str">
        <f>INDEX(PT_DIFFERENTIATION_NTAR,MATCH(B290,PT_DIFFERENTIATION_NTAR_ID,0))</f>
        <v>Плата за подключение сетей водоснабжения, d менее 40 мм (открытый способ прокладки)</v>
      </c>
      <c r="H290" s="1926"/>
      <c r="I290" s="4512">
        <v>46023.67696759259</v>
      </c>
      <c r="J290" s="4513">
        <v>46387.67854166667</v>
      </c>
      <c r="K290" s="1842">
        <v>0</v>
      </c>
      <c r="L290" s="1926" t="s">
        <v>344</v>
      </c>
      <c r="M290" s="405"/>
      <c r="N290" s="398"/>
      <c r="O290" s="1688"/>
      <c r="P290" s="1688"/>
      <c r="AH290" s="1695">
        <v>0</v>
      </c>
    </row>
    <row s="4518" customFormat="1" customHeight="1" ht="18.75">
      <c r="A291" s="1844"/>
      <c r="B291" s="1844"/>
      <c r="C291" s="433" t="s">
        <v>1194</v>
      </c>
      <c r="D291" s="2526"/>
      <c r="E291" s="2268"/>
      <c r="F291" s="2447"/>
      <c r="G291" s="2491"/>
      <c r="H291" s="1564"/>
      <c r="I291" s="715" t="s">
        <v>1193</v>
      </c>
      <c r="J291" s="635"/>
      <c r="K291" s="1564"/>
      <c r="L291" s="278"/>
      <c r="M291" s="405"/>
      <c r="N291" s="398"/>
      <c r="O291" s="1688"/>
      <c r="P291" s="1688"/>
      <c r="AH291" s="1695">
        <v>0</v>
      </c>
    </row>
    <row s="4518" customFormat="1" customHeight="1" ht="18.75">
      <c r="A292" s="4980" t="s">
        <v>244</v>
      </c>
      <c r="B292" s="4980" t="s">
        <v>252</v>
      </c>
      <c r="C292" s="4486"/>
      <c r="D292" s="4488"/>
      <c r="E292" s="3549"/>
      <c r="F292" s="3549"/>
      <c r="G292" s="4346" t="str">
        <f>INDEX(PT_DIFFERENTIATION_NTAR,MATCH(B292,PT_DIFFERENTIATION_NTAR_ID,0))</f>
        <v>Плата за подключение сетей водоснабжения, d 41-70 мм (открытый способ прокладки)</v>
      </c>
      <c r="H292" s="4539"/>
      <c r="I292" s="4512">
        <v>46023.67696759259</v>
      </c>
      <c r="J292" s="4513">
        <v>46387.67854166667</v>
      </c>
      <c r="K292" s="5013">
        <v>0</v>
      </c>
      <c r="L292" s="4539" t="s">
        <v>344</v>
      </c>
      <c r="M292" s="4515"/>
      <c r="N292" s="4523"/>
      <c r="O292" s="4470"/>
      <c r="P292" s="4470"/>
      <c r="Q292" s="4518"/>
      <c r="R292" s="4518"/>
      <c r="S292" s="4518"/>
      <c r="T292" s="4518"/>
      <c r="U292" s="4518"/>
      <c r="V292" s="4518"/>
      <c r="W292" s="4518"/>
      <c r="X292" s="4518"/>
      <c r="Y292" s="4518"/>
      <c r="Z292" s="4518"/>
      <c r="AA292" s="4518"/>
      <c r="AB292" s="4518"/>
      <c r="AC292" s="4518"/>
      <c r="AD292" s="4518"/>
      <c r="AE292" s="4518"/>
      <c r="AF292" s="4518"/>
      <c r="AG292" s="4518"/>
      <c r="AH292" s="4518">
        <v>0</v>
      </c>
    </row>
    <row s="4518" customFormat="1" customHeight="1" ht="18.75">
      <c r="A293" s="4980"/>
      <c r="B293" s="4980"/>
      <c r="C293" s="4486" t="s">
        <v>1194</v>
      </c>
      <c r="D293" s="4488"/>
      <c r="E293" s="3549"/>
      <c r="F293" s="3549"/>
      <c r="G293" s="4346"/>
      <c r="H293" s="6373"/>
      <c r="I293" s="6374" t="s">
        <v>1193</v>
      </c>
      <c r="J293" s="6375"/>
      <c r="K293" s="6376"/>
      <c r="L293" s="6377"/>
      <c r="M293" s="4515"/>
      <c r="N293" s="4523"/>
      <c r="O293" s="4470"/>
      <c r="P293" s="4470"/>
      <c r="Q293" s="4518"/>
      <c r="R293" s="4518"/>
      <c r="S293" s="4518"/>
      <c r="T293" s="4518"/>
      <c r="U293" s="4518"/>
      <c r="V293" s="4518"/>
      <c r="W293" s="4518"/>
      <c r="X293" s="4518"/>
      <c r="Y293" s="4518"/>
      <c r="Z293" s="4518"/>
      <c r="AA293" s="4518"/>
      <c r="AB293" s="4518"/>
      <c r="AC293" s="4518"/>
      <c r="AD293" s="4518"/>
      <c r="AE293" s="4518"/>
      <c r="AF293" s="4518"/>
      <c r="AG293" s="4518"/>
      <c r="AH293" s="4518">
        <v>0</v>
      </c>
    </row>
    <row s="4518" customFormat="1" customHeight="1" ht="18.75">
      <c r="A294" s="4980" t="s">
        <v>244</v>
      </c>
      <c r="B294" s="4980" t="s">
        <v>257</v>
      </c>
      <c r="C294" s="4486"/>
      <c r="D294" s="4488"/>
      <c r="E294" s="3549"/>
      <c r="F294" s="3549"/>
      <c r="G294" s="4346" t="str">
        <f>INDEX(PT_DIFFERENTIATION_NTAR,MATCH(B294,PT_DIFFERENTIATION_NTAR_ID,0))</f>
        <v>Плата за подключение сетей водоснабжения, d 71-100 мм (открытый способ прокладки)</v>
      </c>
      <c r="H294" s="4539"/>
      <c r="I294" s="4512">
        <v>46023.67696759259</v>
      </c>
      <c r="J294" s="4513">
        <v>46387.67854166667</v>
      </c>
      <c r="K294" s="5013">
        <v>0</v>
      </c>
      <c r="L294" s="4539" t="s">
        <v>344</v>
      </c>
      <c r="M294" s="4515"/>
      <c r="N294" s="4523"/>
      <c r="O294" s="4470"/>
      <c r="P294" s="4470"/>
      <c r="Q294" s="4518"/>
      <c r="R294" s="4518"/>
      <c r="S294" s="4518"/>
      <c r="T294" s="4518"/>
      <c r="U294" s="4518"/>
      <c r="V294" s="4518"/>
      <c r="W294" s="4518"/>
      <c r="X294" s="4518"/>
      <c r="Y294" s="4518"/>
      <c r="Z294" s="4518"/>
      <c r="AA294" s="4518"/>
      <c r="AB294" s="4518"/>
      <c r="AC294" s="4518"/>
      <c r="AD294" s="4518"/>
      <c r="AE294" s="4518"/>
      <c r="AF294" s="4518"/>
      <c r="AG294" s="4518"/>
      <c r="AH294" s="4518">
        <v>0</v>
      </c>
    </row>
    <row s="4518" customFormat="1" customHeight="1" ht="18.75">
      <c r="A295" s="4980"/>
      <c r="B295" s="4980"/>
      <c r="C295" s="4486" t="s">
        <v>1194</v>
      </c>
      <c r="D295" s="4488"/>
      <c r="E295" s="3549"/>
      <c r="F295" s="3549"/>
      <c r="G295" s="4346"/>
      <c r="H295" s="6378"/>
      <c r="I295" s="6379" t="s">
        <v>1193</v>
      </c>
      <c r="J295" s="6380"/>
      <c r="K295" s="6381"/>
      <c r="L295" s="6382"/>
      <c r="M295" s="4515"/>
      <c r="N295" s="4523"/>
      <c r="O295" s="4470"/>
      <c r="P295" s="4470"/>
      <c r="Q295" s="4518"/>
      <c r="R295" s="4518"/>
      <c r="S295" s="4518"/>
      <c r="T295" s="4518"/>
      <c r="U295" s="4518"/>
      <c r="V295" s="4518"/>
      <c r="W295" s="4518"/>
      <c r="X295" s="4518"/>
      <c r="Y295" s="4518"/>
      <c r="Z295" s="4518"/>
      <c r="AA295" s="4518"/>
      <c r="AB295" s="4518"/>
      <c r="AC295" s="4518"/>
      <c r="AD295" s="4518"/>
      <c r="AE295" s="4518"/>
      <c r="AF295" s="4518"/>
      <c r="AG295" s="4518"/>
      <c r="AH295" s="4518">
        <v>0</v>
      </c>
    </row>
    <row s="4518" customFormat="1" customHeight="1" ht="18.75">
      <c r="A296" s="4980" t="s">
        <v>244</v>
      </c>
      <c r="B296" s="4980" t="s">
        <v>262</v>
      </c>
      <c r="C296" s="4486"/>
      <c r="D296" s="4488"/>
      <c r="E296" s="3549"/>
      <c r="F296" s="3549"/>
      <c r="G296" s="4346" t="str">
        <f>INDEX(PT_DIFFERENTIATION_NTAR,MATCH(B296,PT_DIFFERENTIATION_NTAR_ID,0))</f>
        <v>Плата за подключение сетей водоснабжения, d 101-150 мм (открытый способ прокладки)</v>
      </c>
      <c r="H296" s="4539"/>
      <c r="I296" s="4512">
        <v>46023.67696759259</v>
      </c>
      <c r="J296" s="4513">
        <v>46387.67854166667</v>
      </c>
      <c r="K296" s="5013">
        <v>0</v>
      </c>
      <c r="L296" s="4539" t="s">
        <v>344</v>
      </c>
      <c r="M296" s="4515"/>
      <c r="N296" s="4523"/>
      <c r="O296" s="4470"/>
      <c r="P296" s="4470"/>
      <c r="Q296" s="4518"/>
      <c r="R296" s="4518"/>
      <c r="S296" s="4518"/>
      <c r="T296" s="4518"/>
      <c r="U296" s="4518"/>
      <c r="V296" s="4518"/>
      <c r="W296" s="4518"/>
      <c r="X296" s="4518"/>
      <c r="Y296" s="4518"/>
      <c r="Z296" s="4518"/>
      <c r="AA296" s="4518"/>
      <c r="AB296" s="4518"/>
      <c r="AC296" s="4518"/>
      <c r="AD296" s="4518"/>
      <c r="AE296" s="4518"/>
      <c r="AF296" s="4518"/>
      <c r="AG296" s="4518"/>
      <c r="AH296" s="4518">
        <v>0</v>
      </c>
    </row>
    <row s="4518" customFormat="1" customHeight="1" ht="18.75">
      <c r="A297" s="4980"/>
      <c r="B297" s="4980"/>
      <c r="C297" s="4486" t="s">
        <v>1194</v>
      </c>
      <c r="D297" s="4488"/>
      <c r="E297" s="3549"/>
      <c r="F297" s="3549"/>
      <c r="G297" s="4346"/>
      <c r="H297" s="6383"/>
      <c r="I297" s="6384" t="s">
        <v>1193</v>
      </c>
      <c r="J297" s="6385"/>
      <c r="K297" s="6386"/>
      <c r="L297" s="6387"/>
      <c r="M297" s="4515"/>
      <c r="N297" s="4523"/>
      <c r="O297" s="4470"/>
      <c r="P297" s="4470"/>
      <c r="Q297" s="4518"/>
      <c r="R297" s="4518"/>
      <c r="S297" s="4518"/>
      <c r="T297" s="4518"/>
      <c r="U297" s="4518"/>
      <c r="V297" s="4518"/>
      <c r="W297" s="4518"/>
      <c r="X297" s="4518"/>
      <c r="Y297" s="4518"/>
      <c r="Z297" s="4518"/>
      <c r="AA297" s="4518"/>
      <c r="AB297" s="4518"/>
      <c r="AC297" s="4518"/>
      <c r="AD297" s="4518"/>
      <c r="AE297" s="4518"/>
      <c r="AF297" s="4518"/>
      <c r="AG297" s="4518"/>
      <c r="AH297" s="4518">
        <v>0</v>
      </c>
    </row>
    <row s="4518" customFormat="1" customHeight="1" ht="18.75">
      <c r="A298" s="4980" t="s">
        <v>244</v>
      </c>
      <c r="B298" s="4980" t="s">
        <v>267</v>
      </c>
      <c r="C298" s="4486"/>
      <c r="D298" s="4488"/>
      <c r="E298" s="3549"/>
      <c r="F298" s="3549"/>
      <c r="G298" s="4346" t="str">
        <f>INDEX(PT_DIFFERENTIATION_NTAR,MATCH(B298,PT_DIFFERENTIATION_NTAR_ID,0))</f>
        <v>Плата за подключение сетей водоснабжения, d менее 40 мм (закрытый способ прокладки, ГНБ)</v>
      </c>
      <c r="H298" s="4539"/>
      <c r="I298" s="4512">
        <v>46023.67696759259</v>
      </c>
      <c r="J298" s="4513">
        <v>46387.67854166667</v>
      </c>
      <c r="K298" s="5013">
        <v>0</v>
      </c>
      <c r="L298" s="4539" t="s">
        <v>344</v>
      </c>
      <c r="M298" s="4515"/>
      <c r="N298" s="4523"/>
      <c r="O298" s="4470"/>
      <c r="P298" s="4470"/>
      <c r="Q298" s="4518"/>
      <c r="R298" s="4518"/>
      <c r="S298" s="4518"/>
      <c r="T298" s="4518"/>
      <c r="U298" s="4518"/>
      <c r="V298" s="4518"/>
      <c r="W298" s="4518"/>
      <c r="X298" s="4518"/>
      <c r="Y298" s="4518"/>
      <c r="Z298" s="4518"/>
      <c r="AA298" s="4518"/>
      <c r="AB298" s="4518"/>
      <c r="AC298" s="4518"/>
      <c r="AD298" s="4518"/>
      <c r="AE298" s="4518"/>
      <c r="AF298" s="4518"/>
      <c r="AG298" s="4518"/>
      <c r="AH298" s="4518">
        <v>0</v>
      </c>
    </row>
    <row s="4518" customFormat="1" customHeight="1" ht="18.75">
      <c r="A299" s="4980"/>
      <c r="B299" s="4980"/>
      <c r="C299" s="4486" t="s">
        <v>1194</v>
      </c>
      <c r="D299" s="4488"/>
      <c r="E299" s="3549"/>
      <c r="F299" s="3549"/>
      <c r="G299" s="4346"/>
      <c r="H299" s="6388"/>
      <c r="I299" s="6389" t="s">
        <v>1193</v>
      </c>
      <c r="J299" s="6390"/>
      <c r="K299" s="6391"/>
      <c r="L299" s="6392"/>
      <c r="M299" s="4515"/>
      <c r="N299" s="4523"/>
      <c r="O299" s="4470"/>
      <c r="P299" s="4470"/>
      <c r="Q299" s="4518"/>
      <c r="R299" s="4518"/>
      <c r="S299" s="4518"/>
      <c r="T299" s="4518"/>
      <c r="U299" s="4518"/>
      <c r="V299" s="4518"/>
      <c r="W299" s="4518"/>
      <c r="X299" s="4518"/>
      <c r="Y299" s="4518"/>
      <c r="Z299" s="4518"/>
      <c r="AA299" s="4518"/>
      <c r="AB299" s="4518"/>
      <c r="AC299" s="4518"/>
      <c r="AD299" s="4518"/>
      <c r="AE299" s="4518"/>
      <c r="AF299" s="4518"/>
      <c r="AG299" s="4518"/>
      <c r="AH299" s="4518">
        <v>0</v>
      </c>
    </row>
    <row s="4518" customFormat="1" customHeight="1" ht="18.75">
      <c r="A300" s="4980" t="s">
        <v>244</v>
      </c>
      <c r="B300" s="4980" t="s">
        <v>272</v>
      </c>
      <c r="C300" s="4486"/>
      <c r="D300" s="4488"/>
      <c r="E300" s="3549"/>
      <c r="F300" s="3549"/>
      <c r="G300" s="4346" t="str">
        <f>INDEX(PT_DIFFERENTIATION_NTAR,MATCH(B300,PT_DIFFERENTIATION_NTAR_ID,0))</f>
        <v>Плата за подключение сетей водоснабжения, d 41-70 мм (закрытый способ прокладки, ГНБ)</v>
      </c>
      <c r="H300" s="4539"/>
      <c r="I300" s="4512">
        <v>46023.67696759259</v>
      </c>
      <c r="J300" s="4513">
        <v>46387.67854166667</v>
      </c>
      <c r="K300" s="5013">
        <v>0</v>
      </c>
      <c r="L300" s="4539" t="s">
        <v>344</v>
      </c>
      <c r="M300" s="4515"/>
      <c r="N300" s="4523"/>
      <c r="O300" s="4470"/>
      <c r="P300" s="4470"/>
      <c r="Q300" s="4518"/>
      <c r="R300" s="4518"/>
      <c r="S300" s="4518"/>
      <c r="T300" s="4518"/>
      <c r="U300" s="4518"/>
      <c r="V300" s="4518"/>
      <c r="W300" s="4518"/>
      <c r="X300" s="4518"/>
      <c r="Y300" s="4518"/>
      <c r="Z300" s="4518"/>
      <c r="AA300" s="4518"/>
      <c r="AB300" s="4518"/>
      <c r="AC300" s="4518"/>
      <c r="AD300" s="4518"/>
      <c r="AE300" s="4518"/>
      <c r="AF300" s="4518"/>
      <c r="AG300" s="4518"/>
      <c r="AH300" s="4518">
        <v>0</v>
      </c>
    </row>
    <row s="4518" customFormat="1" customHeight="1" ht="18.75">
      <c r="A301" s="4980"/>
      <c r="B301" s="4980"/>
      <c r="C301" s="4486" t="s">
        <v>1194</v>
      </c>
      <c r="D301" s="4488"/>
      <c r="E301" s="3549"/>
      <c r="F301" s="3549"/>
      <c r="G301" s="4346"/>
      <c r="H301" s="6393"/>
      <c r="I301" s="6394" t="s">
        <v>1193</v>
      </c>
      <c r="J301" s="6395"/>
      <c r="K301" s="6396"/>
      <c r="L301" s="6397"/>
      <c r="M301" s="4515"/>
      <c r="N301" s="4523"/>
      <c r="O301" s="4470"/>
      <c r="P301" s="4470"/>
      <c r="Q301" s="4518"/>
      <c r="R301" s="4518"/>
      <c r="S301" s="4518"/>
      <c r="T301" s="4518"/>
      <c r="U301" s="4518"/>
      <c r="V301" s="4518"/>
      <c r="W301" s="4518"/>
      <c r="X301" s="4518"/>
      <c r="Y301" s="4518"/>
      <c r="Z301" s="4518"/>
      <c r="AA301" s="4518"/>
      <c r="AB301" s="4518"/>
      <c r="AC301" s="4518"/>
      <c r="AD301" s="4518"/>
      <c r="AE301" s="4518"/>
      <c r="AF301" s="4518"/>
      <c r="AG301" s="4518"/>
      <c r="AH301" s="4518">
        <v>0</v>
      </c>
    </row>
    <row s="4518" customFormat="1" customHeight="1" ht="18.75">
      <c r="A302" s="4980" t="s">
        <v>244</v>
      </c>
      <c r="B302" s="4980" t="s">
        <v>277</v>
      </c>
      <c r="C302" s="4486"/>
      <c r="D302" s="4488"/>
      <c r="E302" s="3549"/>
      <c r="F302" s="3549"/>
      <c r="G302" s="4346" t="str">
        <f>INDEX(PT_DIFFERENTIATION_NTAR,MATCH(B302,PT_DIFFERENTIATION_NTAR_ID,0))</f>
        <v>Плата за подключение сетей водоснабжения, d 71-100 мм (закрытый способ прокладки, ГНБ)</v>
      </c>
      <c r="H302" s="4539"/>
      <c r="I302" s="4512">
        <v>46023.67696759259</v>
      </c>
      <c r="J302" s="4513">
        <v>46387.67854166667</v>
      </c>
      <c r="K302" s="5013">
        <v>0</v>
      </c>
      <c r="L302" s="4539" t="s">
        <v>344</v>
      </c>
      <c r="M302" s="4515"/>
      <c r="N302" s="4523"/>
      <c r="O302" s="4470"/>
      <c r="P302" s="4470"/>
      <c r="Q302" s="4518"/>
      <c r="R302" s="4518"/>
      <c r="S302" s="4518"/>
      <c r="T302" s="4518"/>
      <c r="U302" s="4518"/>
      <c r="V302" s="4518"/>
      <c r="W302" s="4518"/>
      <c r="X302" s="4518"/>
      <c r="Y302" s="4518"/>
      <c r="Z302" s="4518"/>
      <c r="AA302" s="4518"/>
      <c r="AB302" s="4518"/>
      <c r="AC302" s="4518"/>
      <c r="AD302" s="4518"/>
      <c r="AE302" s="4518"/>
      <c r="AF302" s="4518"/>
      <c r="AG302" s="4518"/>
      <c r="AH302" s="4518">
        <v>0</v>
      </c>
    </row>
    <row s="4518" customFormat="1" customHeight="1" ht="18.75">
      <c r="A303" s="4980"/>
      <c r="B303" s="4980"/>
      <c r="C303" s="4486" t="s">
        <v>1194</v>
      </c>
      <c r="D303" s="4488"/>
      <c r="E303" s="3549"/>
      <c r="F303" s="3549"/>
      <c r="G303" s="4346"/>
      <c r="H303" s="6398"/>
      <c r="I303" s="6399" t="s">
        <v>1193</v>
      </c>
      <c r="J303" s="6400"/>
      <c r="K303" s="6401"/>
      <c r="L303" s="6402"/>
      <c r="M303" s="4515"/>
      <c r="N303" s="4523"/>
      <c r="O303" s="4470"/>
      <c r="P303" s="4470"/>
      <c r="Q303" s="4518"/>
      <c r="R303" s="4518"/>
      <c r="S303" s="4518"/>
      <c r="T303" s="4518"/>
      <c r="U303" s="4518"/>
      <c r="V303" s="4518"/>
      <c r="W303" s="4518"/>
      <c r="X303" s="4518"/>
      <c r="Y303" s="4518"/>
      <c r="Z303" s="4518"/>
      <c r="AA303" s="4518"/>
      <c r="AB303" s="4518"/>
      <c r="AC303" s="4518"/>
      <c r="AD303" s="4518"/>
      <c r="AE303" s="4518"/>
      <c r="AF303" s="4518"/>
      <c r="AG303" s="4518"/>
      <c r="AH303" s="4518">
        <v>0</v>
      </c>
    </row>
    <row s="4518" customFormat="1" customHeight="1" ht="18.75">
      <c r="A304" s="4980" t="s">
        <v>244</v>
      </c>
      <c r="B304" s="4980" t="s">
        <v>282</v>
      </c>
      <c r="C304" s="4486"/>
      <c r="D304" s="4488"/>
      <c r="E304" s="3549"/>
      <c r="F304" s="3549"/>
      <c r="G304" s="4346" t="str">
        <f>INDEX(PT_DIFFERENTIATION_NTAR,MATCH(B304,PT_DIFFERENTIATION_NTAR_ID,0))</f>
        <v>Плата за подключение сетей водоснабжения, d 101-150 мм (закрытый способ прокладки, ГНБ)</v>
      </c>
      <c r="H304" s="4539"/>
      <c r="I304" s="4512">
        <v>46023.67696759259</v>
      </c>
      <c r="J304" s="4513">
        <v>46387.67854166667</v>
      </c>
      <c r="K304" s="5013">
        <v>0</v>
      </c>
      <c r="L304" s="4539" t="s">
        <v>344</v>
      </c>
      <c r="M304" s="4515"/>
      <c r="N304" s="4523"/>
      <c r="O304" s="4470"/>
      <c r="P304" s="4470"/>
      <c r="Q304" s="4518"/>
      <c r="R304" s="4518"/>
      <c r="S304" s="4518"/>
      <c r="T304" s="4518"/>
      <c r="U304" s="4518"/>
      <c r="V304" s="4518"/>
      <c r="W304" s="4518"/>
      <c r="X304" s="4518"/>
      <c r="Y304" s="4518"/>
      <c r="Z304" s="4518"/>
      <c r="AA304" s="4518"/>
      <c r="AB304" s="4518"/>
      <c r="AC304" s="4518"/>
      <c r="AD304" s="4518"/>
      <c r="AE304" s="4518"/>
      <c r="AF304" s="4518"/>
      <c r="AG304" s="4518"/>
      <c r="AH304" s="4518">
        <v>0</v>
      </c>
    </row>
    <row s="4518" customFormat="1" customHeight="1" ht="18.75">
      <c r="A305" s="4980"/>
      <c r="B305" s="4980"/>
      <c r="C305" s="4486" t="s">
        <v>1194</v>
      </c>
      <c r="D305" s="4488"/>
      <c r="E305" s="3549"/>
      <c r="F305" s="3549"/>
      <c r="G305" s="4346"/>
      <c r="H305" s="6403"/>
      <c r="I305" s="6404" t="s">
        <v>1193</v>
      </c>
      <c r="J305" s="6405"/>
      <c r="K305" s="6406"/>
      <c r="L305" s="6407"/>
      <c r="M305" s="4515"/>
      <c r="N305" s="4523"/>
      <c r="O305" s="4470"/>
      <c r="P305" s="4470"/>
      <c r="Q305" s="4518"/>
      <c r="R305" s="4518"/>
      <c r="S305" s="4518"/>
      <c r="T305" s="4518"/>
      <c r="U305" s="4518"/>
      <c r="V305" s="4518"/>
      <c r="W305" s="4518"/>
      <c r="X305" s="4518"/>
      <c r="Y305" s="4518"/>
      <c r="Z305" s="4518"/>
      <c r="AA305" s="4518"/>
      <c r="AB305" s="4518"/>
      <c r="AC305" s="4518"/>
      <c r="AD305" s="4518"/>
      <c r="AE305" s="4518"/>
      <c r="AF305" s="4518"/>
      <c r="AG305" s="4518"/>
      <c r="AH305" s="4518">
        <v>0</v>
      </c>
    </row>
    <row s="4518" customFormat="1" customHeight="1" ht="0.75">
      <c r="A306" s="1844"/>
      <c r="B306" s="1844"/>
      <c r="C306" s="433" t="s">
        <v>1202</v>
      </c>
      <c r="D306" s="2526"/>
      <c r="E306" s="2268"/>
      <c r="F306" s="2447"/>
      <c r="G306" s="464"/>
      <c r="H306" s="1564"/>
      <c r="I306" s="715"/>
      <c r="J306" s="635"/>
      <c r="K306" s="1564"/>
      <c r="L306" s="278"/>
      <c r="M306" s="405"/>
      <c r="N306" s="398"/>
      <c r="O306" s="1688"/>
      <c r="P306" s="1688"/>
      <c r="AH306" s="1695">
        <v>0</v>
      </c>
    </row>
    <row s="4518" customFormat="1" customHeight="1" ht="18.75" hidden="1">
      <c r="A307" s="1844" t="s">
        <v>288</v>
      </c>
      <c r="B307" s="1844" t="s">
        <v>289</v>
      </c>
      <c r="C307" s="433"/>
      <c r="D307" s="2526"/>
      <c r="E307" s="2268"/>
      <c r="F307" s="2447" t="str">
        <f>INDEX(PT_DIFFERENTIATION_VTAR,MATCH(A307,PT_DIFFERENTIATION_VTAR_ID,0))</f>
        <v>Тариф на горячую воду (горячее водоснабжение)</v>
      </c>
      <c r="G307" s="2491" t="str">
        <f>INDEX(PT_DIFFERENTIATION_NTAR,MATCH(B307,PT_DIFFERENTIATION_NTAR_ID,0))</f>
        <v/>
      </c>
      <c r="H307" s="1926"/>
      <c r="I307" s="1803"/>
      <c r="J307" s="1837"/>
      <c r="K307" s="1842"/>
      <c r="L307" s="1926" t="s">
        <v>344</v>
      </c>
      <c r="M307" s="405"/>
      <c r="N307" s="398"/>
      <c r="O307" s="1688"/>
      <c r="P307" s="1688"/>
      <c r="AH307" s="1695">
        <v>0</v>
      </c>
    </row>
    <row s="4518" customFormat="1" customHeight="1" ht="18.75" hidden="1">
      <c r="A308" s="1844"/>
      <c r="B308" s="1844"/>
      <c r="C308" s="433" t="s">
        <v>1194</v>
      </c>
      <c r="D308" s="2526"/>
      <c r="E308" s="2268"/>
      <c r="F308" s="2447"/>
      <c r="G308" s="2491"/>
      <c r="H308" s="1564"/>
      <c r="I308" s="715" t="s">
        <v>1193</v>
      </c>
      <c r="J308" s="635"/>
      <c r="K308" s="1564"/>
      <c r="L308" s="278"/>
      <c r="M308" s="405"/>
      <c r="N308" s="398"/>
      <c r="O308" s="1688"/>
      <c r="P308" s="1688"/>
      <c r="AH308" s="1695">
        <v>0</v>
      </c>
    </row>
    <row s="4518" customFormat="1" customHeight="1" ht="0.75" hidden="1">
      <c r="A309" s="1844"/>
      <c r="B309" s="1844"/>
      <c r="C309" s="433" t="s">
        <v>1202</v>
      </c>
      <c r="D309" s="2526"/>
      <c r="E309" s="2268"/>
      <c r="F309" s="2447"/>
      <c r="G309" s="464"/>
      <c r="H309" s="1564"/>
      <c r="I309" s="715"/>
      <c r="J309" s="635"/>
      <c r="K309" s="1564"/>
      <c r="L309" s="278"/>
      <c r="M309" s="405"/>
      <c r="N309" s="398"/>
      <c r="O309" s="1688"/>
      <c r="P309" s="1688"/>
      <c r="AH309" s="1695">
        <v>0</v>
      </c>
    </row>
    <row s="4518" customFormat="1" customHeight="1" ht="18.75" hidden="1">
      <c r="A310" s="1844" t="s">
        <v>293</v>
      </c>
      <c r="B310" s="1844" t="s">
        <v>294</v>
      </c>
      <c r="C310" s="433"/>
      <c r="D310" s="2526"/>
      <c r="E310" s="2268"/>
      <c r="F310" s="2447" t="str">
        <f>INDEX(PT_DIFFERENTIATION_VTAR,MATCH(A310,PT_DIFFERENTIATION_VTAR_ID,0))</f>
        <v>Тариф на транспортировку горячей воды</v>
      </c>
      <c r="G310" s="2491" t="str">
        <f>INDEX(PT_DIFFERENTIATION_NTAR,MATCH(B310,PT_DIFFERENTIATION_NTAR_ID,0))</f>
        <v/>
      </c>
      <c r="H310" s="1926"/>
      <c r="I310" s="1803"/>
      <c r="J310" s="1837"/>
      <c r="K310" s="1842"/>
      <c r="L310" s="1926" t="s">
        <v>344</v>
      </c>
      <c r="M310" s="405"/>
      <c r="N310" s="398"/>
      <c r="O310" s="1688"/>
      <c r="P310" s="1688"/>
      <c r="AH310" s="1695">
        <v>0</v>
      </c>
    </row>
    <row s="4518" customFormat="1" customHeight="1" ht="18.75" hidden="1">
      <c r="A311" s="1844"/>
      <c r="B311" s="1844"/>
      <c r="C311" s="433" t="s">
        <v>1194</v>
      </c>
      <c r="D311" s="2526"/>
      <c r="E311" s="2268"/>
      <c r="F311" s="2447"/>
      <c r="G311" s="2491"/>
      <c r="H311" s="1564"/>
      <c r="I311" s="715" t="s">
        <v>1193</v>
      </c>
      <c r="J311" s="635"/>
      <c r="K311" s="1564"/>
      <c r="L311" s="278"/>
      <c r="M311" s="405"/>
      <c r="N311" s="398"/>
      <c r="O311" s="1688"/>
      <c r="P311" s="1688"/>
      <c r="AH311" s="1695">
        <v>0</v>
      </c>
    </row>
    <row s="4518" customFormat="1" customHeight="1" ht="0.75" hidden="1">
      <c r="A312" s="1844"/>
      <c r="B312" s="1844"/>
      <c r="C312" s="433" t="s">
        <v>1202</v>
      </c>
      <c r="D312" s="2526"/>
      <c r="E312" s="2268"/>
      <c r="F312" s="2447"/>
      <c r="G312" s="464"/>
      <c r="H312" s="1564"/>
      <c r="I312" s="715"/>
      <c r="J312" s="635"/>
      <c r="K312" s="1564"/>
      <c r="L312" s="278"/>
      <c r="M312" s="405"/>
      <c r="N312" s="398"/>
      <c r="O312" s="1688"/>
      <c r="P312" s="1688"/>
      <c r="AH312" s="1695">
        <v>0</v>
      </c>
    </row>
    <row s="4518" customFormat="1" customHeight="1" ht="18.75" hidden="1">
      <c r="A313" s="1844" t="s">
        <v>298</v>
      </c>
      <c r="B313" s="1844" t="s">
        <v>299</v>
      </c>
      <c r="C313" s="433"/>
      <c r="D313" s="2526"/>
      <c r="E313" s="2268"/>
      <c r="F313" s="2447" t="str">
        <f>INDEX(PT_DIFFERENTIATION_VTAR,MATCH(A313,PT_DIFFERENTIATION_VTAR_ID,0))</f>
        <v>Тариф на подключение (технологическое присоединение) к централизованной системе горячего водоснабжения</v>
      </c>
      <c r="G313" s="2491" t="str">
        <f>INDEX(PT_DIFFERENTIATION_NTAR,MATCH(B313,PT_DIFFERENTIATION_NTAR_ID,0))</f>
        <v/>
      </c>
      <c r="H313" s="1926"/>
      <c r="I313" s="1803"/>
      <c r="J313" s="1837"/>
      <c r="K313" s="1842"/>
      <c r="L313" s="1926" t="s">
        <v>344</v>
      </c>
      <c r="M313" s="405"/>
      <c r="N313" s="398"/>
      <c r="O313" s="1688"/>
      <c r="P313" s="1688"/>
      <c r="AH313" s="1695">
        <v>0</v>
      </c>
    </row>
    <row s="4518" customFormat="1" customHeight="1" ht="18.75" hidden="1">
      <c r="A314" s="1844"/>
      <c r="B314" s="1844"/>
      <c r="C314" s="433" t="s">
        <v>1194</v>
      </c>
      <c r="D314" s="2526"/>
      <c r="E314" s="2268"/>
      <c r="F314" s="2447"/>
      <c r="G314" s="2491"/>
      <c r="H314" s="1564"/>
      <c r="I314" s="715" t="s">
        <v>1193</v>
      </c>
      <c r="J314" s="635"/>
      <c r="K314" s="1564"/>
      <c r="L314" s="278"/>
      <c r="M314" s="405"/>
      <c r="N314" s="398"/>
      <c r="O314" s="1688"/>
      <c r="P314" s="1688"/>
      <c r="AH314" s="1695">
        <v>0</v>
      </c>
    </row>
    <row s="4518" customFormat="1" customHeight="1" ht="0.75" hidden="1">
      <c r="A315" s="1844"/>
      <c r="B315" s="1844"/>
      <c r="C315" s="433" t="s">
        <v>1202</v>
      </c>
      <c r="D315" s="2526"/>
      <c r="E315" s="2268"/>
      <c r="F315" s="2447"/>
      <c r="G315" s="464"/>
      <c r="H315" s="1564"/>
      <c r="I315" s="715"/>
      <c r="J315" s="635"/>
      <c r="K315" s="1564"/>
      <c r="L315" s="278"/>
      <c r="M315" s="405"/>
      <c r="N315" s="398"/>
      <c r="O315" s="1688"/>
      <c r="P315" s="1688"/>
      <c r="AH315" s="1695">
        <v>0</v>
      </c>
    </row>
    <row s="4518" customFormat="1" customHeight="1" ht="18.75" hidden="1">
      <c r="A316" s="1844" t="s">
        <v>303</v>
      </c>
      <c r="B316" s="1844" t="s">
        <v>304</v>
      </c>
      <c r="C316" s="433"/>
      <c r="D316" s="2526"/>
      <c r="E316" s="2268"/>
      <c r="F316" s="2447" t="str">
        <f>INDEX(PT_DIFFERENTIATION_VTAR,MATCH(A316,PT_DIFFERENTIATION_VTAR_ID,0))</f>
        <v>Тариф на водоотведение</v>
      </c>
      <c r="G316" s="2491" t="str">
        <f>INDEX(PT_DIFFERENTIATION_NTAR,MATCH(B316,PT_DIFFERENTIATION_NTAR_ID,0))</f>
        <v/>
      </c>
      <c r="H316" s="1926"/>
      <c r="I316" s="1803"/>
      <c r="J316" s="1837"/>
      <c r="K316" s="1842"/>
      <c r="L316" s="1926" t="s">
        <v>344</v>
      </c>
      <c r="M316" s="405"/>
      <c r="N316" s="398"/>
      <c r="O316" s="1688"/>
      <c r="P316" s="1688"/>
      <c r="AH316" s="1695">
        <v>0</v>
      </c>
    </row>
    <row s="4518" customFormat="1" customHeight="1" ht="18.75" hidden="1">
      <c r="A317" s="1844"/>
      <c r="B317" s="1844"/>
      <c r="C317" s="433" t="s">
        <v>1194</v>
      </c>
      <c r="D317" s="2526"/>
      <c r="E317" s="2268"/>
      <c r="F317" s="2447"/>
      <c r="G317" s="2491"/>
      <c r="H317" s="1564"/>
      <c r="I317" s="715" t="s">
        <v>1193</v>
      </c>
      <c r="J317" s="635"/>
      <c r="K317" s="1564"/>
      <c r="L317" s="278"/>
      <c r="M317" s="405"/>
      <c r="N317" s="398"/>
      <c r="O317" s="1688"/>
      <c r="P317" s="1688"/>
      <c r="AH317" s="1695">
        <v>0</v>
      </c>
    </row>
    <row s="4518" customFormat="1" customHeight="1" ht="0.75" hidden="1">
      <c r="A318" s="1844"/>
      <c r="B318" s="1844"/>
      <c r="C318" s="433" t="s">
        <v>1202</v>
      </c>
      <c r="D318" s="2526"/>
      <c r="E318" s="2268"/>
      <c r="F318" s="2447"/>
      <c r="G318" s="464"/>
      <c r="H318" s="1564"/>
      <c r="I318" s="715"/>
      <c r="J318" s="635"/>
      <c r="K318" s="1564"/>
      <c r="L318" s="278"/>
      <c r="M318" s="405"/>
      <c r="N318" s="398"/>
      <c r="O318" s="1688"/>
      <c r="P318" s="1688"/>
      <c r="AH318" s="1695">
        <v>0</v>
      </c>
    </row>
    <row s="4518" customFormat="1" customHeight="1" ht="18.75" hidden="1">
      <c r="A319" s="1844" t="s">
        <v>308</v>
      </c>
      <c r="B319" s="1844" t="s">
        <v>309</v>
      </c>
      <c r="C319" s="433"/>
      <c r="D319" s="2526"/>
      <c r="E319" s="2268"/>
      <c r="F319" s="2447" t="str">
        <f>INDEX(PT_DIFFERENTIATION_VTAR,MATCH(A319,PT_DIFFERENTIATION_VTAR_ID,0))</f>
        <v>Тариф на транспортировку сточных вод</v>
      </c>
      <c r="G319" s="2491" t="str">
        <f>INDEX(PT_DIFFERENTIATION_NTAR,MATCH(B319,PT_DIFFERENTIATION_NTAR_ID,0))</f>
        <v/>
      </c>
      <c r="H319" s="1926"/>
      <c r="I319" s="1803"/>
      <c r="J319" s="1837"/>
      <c r="K319" s="1842"/>
      <c r="L319" s="1926" t="s">
        <v>344</v>
      </c>
      <c r="M319" s="405"/>
      <c r="N319" s="398"/>
      <c r="O319" s="1688"/>
      <c r="P319" s="1688"/>
      <c r="AH319" s="1695">
        <v>0</v>
      </c>
    </row>
    <row s="4518" customFormat="1" customHeight="1" ht="18.75" hidden="1">
      <c r="A320" s="1844"/>
      <c r="B320" s="1844"/>
      <c r="C320" s="433" t="s">
        <v>1194</v>
      </c>
      <c r="D320" s="2526"/>
      <c r="E320" s="2268"/>
      <c r="F320" s="2447"/>
      <c r="G320" s="2491"/>
      <c r="H320" s="1564"/>
      <c r="I320" s="715" t="s">
        <v>1193</v>
      </c>
      <c r="J320" s="635"/>
      <c r="K320" s="1564"/>
      <c r="L320" s="278"/>
      <c r="M320" s="405"/>
      <c r="N320" s="398"/>
      <c r="O320" s="1688"/>
      <c r="P320" s="1688"/>
      <c r="AH320" s="1695">
        <v>0</v>
      </c>
    </row>
    <row s="4518" customFormat="1" customHeight="1" ht="0.75" hidden="1">
      <c r="A321" s="1844"/>
      <c r="B321" s="1844"/>
      <c r="C321" s="433" t="s">
        <v>1202</v>
      </c>
      <c r="D321" s="2526"/>
      <c r="E321" s="2268"/>
      <c r="F321" s="2447"/>
      <c r="G321" s="464"/>
      <c r="H321" s="1564"/>
      <c r="I321" s="715"/>
      <c r="J321" s="635"/>
      <c r="K321" s="1564"/>
      <c r="L321" s="278"/>
      <c r="M321" s="405"/>
      <c r="N321" s="398"/>
      <c r="O321" s="1688"/>
      <c r="P321" s="1688"/>
      <c r="AH321" s="1695">
        <v>0</v>
      </c>
    </row>
    <row s="4518" customFormat="1" customHeight="1" ht="18.75" hidden="1">
      <c r="A322" s="1844" t="s">
        <v>313</v>
      </c>
      <c r="B322" s="1844" t="s">
        <v>314</v>
      </c>
      <c r="C322" s="433"/>
      <c r="D322" s="2526"/>
      <c r="E322" s="2268"/>
      <c r="F322" s="2447" t="str">
        <f>INDEX(PT_DIFFERENTIATION_VTAR,MATCH(A322,PT_DIFFERENTIATION_VTAR_ID,0))</f>
        <v>Тариф на подключение (технологическое присоединение) к централизованной системе водоотведения</v>
      </c>
      <c r="G322" s="2491" t="str">
        <f>INDEX(PT_DIFFERENTIATION_NTAR,MATCH(B322,PT_DIFFERENTIATION_NTAR_ID,0))</f>
        <v/>
      </c>
      <c r="H322" s="1926"/>
      <c r="I322" s="1803"/>
      <c r="J322" s="1837"/>
      <c r="K322" s="1842"/>
      <c r="L322" s="1926" t="s">
        <v>344</v>
      </c>
      <c r="M322" s="405"/>
      <c r="N322" s="398"/>
      <c r="O322" s="1688"/>
      <c r="P322" s="1688"/>
      <c r="AH322" s="1695">
        <v>0</v>
      </c>
    </row>
    <row s="4518" customFormat="1" customHeight="1" ht="18.75" hidden="1">
      <c r="A323" s="1844"/>
      <c r="B323" s="1844"/>
      <c r="C323" s="433" t="s">
        <v>1194</v>
      </c>
      <c r="D323" s="2526"/>
      <c r="E323" s="2268"/>
      <c r="F323" s="2447"/>
      <c r="G323" s="2491"/>
      <c r="H323" s="1564"/>
      <c r="I323" s="715" t="s">
        <v>1193</v>
      </c>
      <c r="J323" s="635"/>
      <c r="K323" s="1564"/>
      <c r="L323" s="278"/>
      <c r="M323" s="405"/>
      <c r="N323" s="398"/>
      <c r="O323" s="1688"/>
      <c r="P323" s="1688"/>
      <c r="AH323" s="1695">
        <v>0</v>
      </c>
    </row>
    <row s="4518" customFormat="1" customHeight="1" ht="1.05">
      <c r="A324" s="1844"/>
      <c r="B324" s="1844"/>
      <c r="C324" s="433" t="s">
        <v>1202</v>
      </c>
      <c r="D324" s="2526"/>
      <c r="E324" s="2268"/>
      <c r="F324" s="2447"/>
      <c r="G324" s="464"/>
      <c r="H324" s="1564"/>
      <c r="I324" s="715"/>
      <c r="J324" s="635"/>
      <c r="K324" s="1564"/>
      <c r="L324" s="278"/>
      <c r="M324" s="405"/>
      <c r="N324" s="398"/>
      <c r="O324" s="1688"/>
      <c r="P324" s="1688"/>
      <c r="AH324" s="1695">
        <v>1</v>
      </c>
    </row>
    <row customHeight="1" ht="27.299999999999997">
      <c r="A325" s="1844"/>
      <c r="B325" s="1844"/>
      <c r="D325" s="440"/>
      <c r="E325" s="211" t="s">
        <v>91</v>
      </c>
      <c r="F325"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5" s="2524"/>
      <c r="H325" s="2524"/>
      <c r="I325" s="2524"/>
      <c r="J325" s="2524"/>
      <c r="K325" s="2524"/>
      <c r="L325" s="2524"/>
      <c r="M325" s="361"/>
      <c r="N325" s="398"/>
      <c r="AH325" s="438">
        <v>26</v>
      </c>
    </row>
    <row s="4518" customFormat="1" customHeight="1" ht="60.75" hidden="1">
      <c r="A326" s="1844" t="s">
        <v>154</v>
      </c>
      <c r="B326" s="1844" t="s">
        <v>155</v>
      </c>
      <c r="C326" s="433"/>
      <c r="D326" s="2526"/>
      <c r="E326" s="2268"/>
      <c r="F326" s="2447" t="str">
        <f>INDEX(PT_DIFFERENTIATION_VTAR,MATCH(A326,PT_DIFFERENTIATION_VTAR_ID,0))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6" s="2491" t="str">
        <f>INDEX(PT_DIFFERENTIATION_NTAR,MATCH(B326,PT_DIFFERENTIATION_NTAR_ID,0))</f>
        <v/>
      </c>
      <c r="H326" s="1926"/>
      <c r="I326" s="1803"/>
      <c r="J326" s="1837"/>
      <c r="K326" s="1842"/>
      <c r="L326" s="1926" t="s">
        <v>344</v>
      </c>
      <c r="M32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6" s="398"/>
      <c r="O326" s="1688"/>
      <c r="P326" s="1688"/>
      <c r="AH326" s="1695">
        <v>0</v>
      </c>
    </row>
    <row s="4518" customFormat="1" customHeight="1" ht="18.75" hidden="1">
      <c r="A327" s="1844"/>
      <c r="B327" s="1844"/>
      <c r="C327" s="433" t="s">
        <v>1194</v>
      </c>
      <c r="D327" s="2526"/>
      <c r="E327" s="2268"/>
      <c r="F327" s="2447"/>
      <c r="G327" s="2491"/>
      <c r="H327" s="1564"/>
      <c r="I327" s="715" t="s">
        <v>1193</v>
      </c>
      <c r="J327" s="635"/>
      <c r="K327" s="1564"/>
      <c r="L327" s="278"/>
      <c r="M327" s="2234"/>
      <c r="N327" s="398"/>
      <c r="O327" s="1688"/>
      <c r="P327" s="1688"/>
      <c r="AH327" s="1695">
        <v>0</v>
      </c>
    </row>
    <row s="4518" customFormat="1" customHeight="1" ht="0.75" hidden="1">
      <c r="A328" s="1844"/>
      <c r="B328" s="1844"/>
      <c r="C328" s="433" t="s">
        <v>1202</v>
      </c>
      <c r="D328" s="2526"/>
      <c r="E328" s="2268"/>
      <c r="F328" s="2447"/>
      <c r="G328" s="464"/>
      <c r="H328" s="1564"/>
      <c r="I328" s="715"/>
      <c r="J328" s="635"/>
      <c r="K328" s="1564"/>
      <c r="L328" s="278"/>
      <c r="M328" s="2234"/>
      <c r="N328" s="398"/>
      <c r="O328" s="1688"/>
      <c r="P328" s="1688"/>
      <c r="AH328" s="1695">
        <v>0</v>
      </c>
    </row>
    <row s="4518" customFormat="1" customHeight="1" ht="45" hidden="1">
      <c r="A329" s="1844" t="s">
        <v>159</v>
      </c>
      <c r="B329" s="1844" t="s">
        <v>160</v>
      </c>
      <c r="C329" s="433"/>
      <c r="D329" s="2526"/>
      <c r="E329" s="2268"/>
      <c r="F329" s="2447" t="str">
        <f>INDEX(PT_DIFFERENTIATION_VTAR,MATCH(A329,PT_DIFFERENTIATION_VTAR_ID,0))</f>
        <v/>
      </c>
      <c r="G329" s="2491" t="str">
        <f>INDEX(PT_DIFFERENTIATION_NTAR,MATCH(B329,PT_DIFFERENTIATION_NTAR_ID,0))</f>
        <v/>
      </c>
      <c r="H329" s="1926"/>
      <c r="I329" s="1803"/>
      <c r="J329" s="1837"/>
      <c r="K329" s="1842"/>
      <c r="L329" s="1926" t="s">
        <v>344</v>
      </c>
      <c r="M329" s="2235"/>
      <c r="N329" s="398"/>
      <c r="O329" s="1688"/>
      <c r="P329" s="1688"/>
      <c r="AH329" s="1695">
        <v>0</v>
      </c>
    </row>
    <row s="4518" customFormat="1" customHeight="1" ht="18.75" hidden="1">
      <c r="A330" s="1844"/>
      <c r="B330" s="1844"/>
      <c r="C330" s="433" t="s">
        <v>1194</v>
      </c>
      <c r="D330" s="2526"/>
      <c r="E330" s="2268"/>
      <c r="F330" s="2447"/>
      <c r="G330" s="2491"/>
      <c r="H330" s="1564"/>
      <c r="I330" s="715" t="s">
        <v>1193</v>
      </c>
      <c r="J330" s="635"/>
      <c r="K330" s="1564"/>
      <c r="L330" s="278"/>
      <c r="M330" s="1925"/>
      <c r="N330" s="398"/>
      <c r="O330" s="1688"/>
      <c r="P330" s="1688"/>
      <c r="AH330" s="1695">
        <v>0</v>
      </c>
    </row>
    <row s="4518" customFormat="1" customHeight="1" ht="0.75" hidden="1">
      <c r="A331" s="1844"/>
      <c r="B331" s="1844"/>
      <c r="C331" s="433" t="s">
        <v>1202</v>
      </c>
      <c r="D331" s="2526"/>
      <c r="E331" s="2268"/>
      <c r="F331" s="2447"/>
      <c r="G331" s="464"/>
      <c r="H331" s="1564"/>
      <c r="I331" s="715"/>
      <c r="J331" s="635"/>
      <c r="K331" s="1564"/>
      <c r="L331" s="278"/>
      <c r="M331" s="405"/>
      <c r="N331" s="398"/>
      <c r="O331" s="1688"/>
      <c r="P331" s="1688"/>
      <c r="AH331" s="1695">
        <v>0</v>
      </c>
    </row>
    <row s="4518" customFormat="1" customHeight="1" ht="45" hidden="1">
      <c r="A332" s="1844" t="s">
        <v>166</v>
      </c>
      <c r="B332" s="1844" t="s">
        <v>167</v>
      </c>
      <c r="C332" s="433"/>
      <c r="D332" s="2526"/>
      <c r="E332" s="2268"/>
      <c r="F332" s="2447" t="str">
        <f>INDEX(PT_DIFFERENTIATION_VTAR,MATCH(A332,PT_DIFFERENTIATION_VTAR_ID,0))</f>
        <v>Тарифы на теплоноситель, поставляемый теплоснабжающими организациями потребителям, другим теплоснабжающим организациям</v>
      </c>
      <c r="G332" s="2491" t="str">
        <f>INDEX(PT_DIFFERENTIATION_NTAR,MATCH(B332,PT_DIFFERENTIATION_NTAR_ID,0))</f>
        <v/>
      </c>
      <c r="H332" s="1926"/>
      <c r="I332" s="1803"/>
      <c r="J332" s="1837"/>
      <c r="K332" s="1842"/>
      <c r="L332" s="1926" t="s">
        <v>344</v>
      </c>
      <c r="M332" s="405"/>
      <c r="N332" s="398"/>
      <c r="O332" s="1688"/>
      <c r="P332" s="1688"/>
      <c r="AH332" s="1695">
        <v>0</v>
      </c>
    </row>
    <row s="4518" customFormat="1" customHeight="1" ht="18.75" hidden="1">
      <c r="A333" s="1844"/>
      <c r="B333" s="1844"/>
      <c r="C333" s="433" t="s">
        <v>1194</v>
      </c>
      <c r="D333" s="2526"/>
      <c r="E333" s="2268"/>
      <c r="F333" s="2447"/>
      <c r="G333" s="2491"/>
      <c r="H333" s="1564"/>
      <c r="I333" s="715" t="s">
        <v>1193</v>
      </c>
      <c r="J333" s="635"/>
      <c r="K333" s="1564"/>
      <c r="L333" s="278"/>
      <c r="M333" s="405"/>
      <c r="N333" s="398"/>
      <c r="O333" s="1688"/>
      <c r="P333" s="1688"/>
      <c r="AH333" s="1695">
        <v>0</v>
      </c>
    </row>
    <row s="4518" customFormat="1" customHeight="1" ht="0.75" hidden="1">
      <c r="A334" s="1844"/>
      <c r="B334" s="1844"/>
      <c r="C334" s="433" t="s">
        <v>1202</v>
      </c>
      <c r="D334" s="2526"/>
      <c r="E334" s="2268"/>
      <c r="F334" s="2447"/>
      <c r="G334" s="464"/>
      <c r="H334" s="1564"/>
      <c r="I334" s="715"/>
      <c r="J334" s="635"/>
      <c r="K334" s="1564"/>
      <c r="L334" s="278"/>
      <c r="M334" s="405"/>
      <c r="N334" s="398"/>
      <c r="O334" s="1688"/>
      <c r="P334" s="1688"/>
      <c r="AH334" s="1695">
        <v>0</v>
      </c>
    </row>
    <row s="4518" customFormat="1" customHeight="1" ht="45" hidden="1">
      <c r="A335" s="1844" t="s">
        <v>172</v>
      </c>
      <c r="B335" s="1844" t="s">
        <v>173</v>
      </c>
      <c r="C335" s="433"/>
      <c r="D335" s="2526"/>
      <c r="E335" s="2268"/>
      <c r="F335" s="2447" t="str">
        <f>INDEX(PT_DIFFERENTIATION_VTAR,MATCH(A335,PT_DIFFERENTIATION_VTAR_ID,0))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5" s="2491" t="str">
        <f>INDEX(PT_DIFFERENTIATION_NTAR,MATCH(B335,PT_DIFFERENTIATION_NTAR_ID,0))</f>
        <v/>
      </c>
      <c r="H335" s="1926"/>
      <c r="I335" s="1803"/>
      <c r="J335" s="1837"/>
      <c r="K335" s="1842"/>
      <c r="L335" s="1926" t="s">
        <v>344</v>
      </c>
      <c r="M335" s="405"/>
      <c r="N335" s="398"/>
      <c r="O335" s="1688"/>
      <c r="P335" s="1688"/>
      <c r="AH335" s="1695">
        <v>0</v>
      </c>
    </row>
    <row s="4518" customFormat="1" customHeight="1" ht="18.75" hidden="1">
      <c r="A336" s="1844"/>
      <c r="B336" s="1844"/>
      <c r="C336" s="433" t="s">
        <v>1194</v>
      </c>
      <c r="D336" s="2526"/>
      <c r="E336" s="2268"/>
      <c r="F336" s="2447"/>
      <c r="G336" s="2491"/>
      <c r="H336" s="1564"/>
      <c r="I336" s="715" t="s">
        <v>1193</v>
      </c>
      <c r="J336" s="635"/>
      <c r="K336" s="1564"/>
      <c r="L336" s="278"/>
      <c r="M336" s="405"/>
      <c r="N336" s="398"/>
      <c r="O336" s="1688"/>
      <c r="P336" s="1688"/>
      <c r="AH336" s="1695">
        <v>0</v>
      </c>
    </row>
    <row s="4518" customFormat="1" customHeight="1" ht="0.75" hidden="1">
      <c r="A337" s="1844"/>
      <c r="B337" s="1844"/>
      <c r="C337" s="433" t="s">
        <v>1202</v>
      </c>
      <c r="D337" s="2526"/>
      <c r="E337" s="2268"/>
      <c r="F337" s="2447"/>
      <c r="G337" s="464"/>
      <c r="H337" s="1564"/>
      <c r="I337" s="715"/>
      <c r="J337" s="635"/>
      <c r="K337" s="1564"/>
      <c r="L337" s="278"/>
      <c r="M337" s="405"/>
      <c r="N337" s="398"/>
      <c r="O337" s="1688"/>
      <c r="P337" s="1688"/>
      <c r="AH337" s="1695">
        <v>0</v>
      </c>
    </row>
    <row s="4518" customFormat="1" customHeight="1" ht="18.75" hidden="1">
      <c r="A338" s="1844" t="s">
        <v>178</v>
      </c>
      <c r="B338" s="1844" t="s">
        <v>179</v>
      </c>
      <c r="C338" s="433"/>
      <c r="D338" s="2526"/>
      <c r="E338" s="2268"/>
      <c r="F338" s="2447" t="str">
        <f>INDEX(PT_DIFFERENTIATION_VTAR,MATCH(A338,PT_DIFFERENTIATION_VTAR_ID,0))</f>
        <v>Тарифы на услуги по передаче тепловой энергии</v>
      </c>
      <c r="G338" s="2491" t="str">
        <f>INDEX(PT_DIFFERENTIATION_NTAR,MATCH(B338,PT_DIFFERENTIATION_NTAR_ID,0))</f>
        <v/>
      </c>
      <c r="H338" s="1926"/>
      <c r="I338" s="1803"/>
      <c r="J338" s="1837"/>
      <c r="K338" s="1842"/>
      <c r="L338" s="1926" t="s">
        <v>344</v>
      </c>
      <c r="M338" s="405"/>
      <c r="N338" s="398"/>
      <c r="O338" s="1688"/>
      <c r="P338" s="1688"/>
      <c r="AH338" s="1695">
        <v>0</v>
      </c>
    </row>
    <row s="4518" customFormat="1" customHeight="1" ht="18.75" hidden="1">
      <c r="A339" s="1844"/>
      <c r="B339" s="1844"/>
      <c r="C339" s="433" t="s">
        <v>1194</v>
      </c>
      <c r="D339" s="2526"/>
      <c r="E339" s="2268"/>
      <c r="F339" s="2447"/>
      <c r="G339" s="2491"/>
      <c r="H339" s="1564"/>
      <c r="I339" s="715" t="s">
        <v>1193</v>
      </c>
      <c r="J339" s="635"/>
      <c r="K339" s="1564"/>
      <c r="L339" s="278"/>
      <c r="M339" s="405"/>
      <c r="N339" s="398"/>
      <c r="O339" s="1688"/>
      <c r="P339" s="1688"/>
      <c r="AH339" s="1695">
        <v>0</v>
      </c>
    </row>
    <row s="4518" customFormat="1" customHeight="1" ht="0.75" hidden="1">
      <c r="A340" s="1844"/>
      <c r="B340" s="1844"/>
      <c r="C340" s="433" t="s">
        <v>1202</v>
      </c>
      <c r="D340" s="2526"/>
      <c r="E340" s="2268"/>
      <c r="F340" s="2447"/>
      <c r="G340" s="464"/>
      <c r="H340" s="1564"/>
      <c r="I340" s="715"/>
      <c r="J340" s="635"/>
      <c r="K340" s="1564"/>
      <c r="L340" s="278"/>
      <c r="M340" s="405"/>
      <c r="N340" s="398"/>
      <c r="O340" s="1688"/>
      <c r="P340" s="1688"/>
      <c r="AH340" s="1695">
        <v>0</v>
      </c>
    </row>
    <row s="4518" customFormat="1" customHeight="1" ht="18.75" hidden="1">
      <c r="A341" s="1844" t="s">
        <v>184</v>
      </c>
      <c r="B341" s="1844" t="s">
        <v>185</v>
      </c>
      <c r="C341" s="433"/>
      <c r="D341" s="2526"/>
      <c r="E341" s="2268"/>
      <c r="F341" s="2447" t="str">
        <f>INDEX(PT_DIFFERENTIATION_VTAR,MATCH(A341,PT_DIFFERENTIATION_VTAR_ID,0))</f>
        <v>Тарифы на услуги по передаче теплоносителя</v>
      </c>
      <c r="G341" s="2491" t="str">
        <f>INDEX(PT_DIFFERENTIATION_NTAR,MATCH(B341,PT_DIFFERENTIATION_NTAR_ID,0))</f>
        <v/>
      </c>
      <c r="H341" s="1926"/>
      <c r="I341" s="1803"/>
      <c r="J341" s="1837"/>
      <c r="K341" s="1842"/>
      <c r="L341" s="1926" t="s">
        <v>344</v>
      </c>
      <c r="M341" s="405"/>
      <c r="N341" s="398"/>
      <c r="O341" s="1688"/>
      <c r="P341" s="1688"/>
      <c r="AH341" s="1695">
        <v>0</v>
      </c>
    </row>
    <row s="4518" customFormat="1" customHeight="1" ht="18.75" hidden="1">
      <c r="A342" s="1844"/>
      <c r="B342" s="1844"/>
      <c r="C342" s="433" t="s">
        <v>1194</v>
      </c>
      <c r="D342" s="2526"/>
      <c r="E342" s="2268"/>
      <c r="F342" s="2447"/>
      <c r="G342" s="2491"/>
      <c r="H342" s="1564"/>
      <c r="I342" s="715" t="s">
        <v>1193</v>
      </c>
      <c r="J342" s="635"/>
      <c r="K342" s="1564"/>
      <c r="L342" s="278"/>
      <c r="M342" s="405"/>
      <c r="N342" s="398"/>
      <c r="O342" s="1688"/>
      <c r="P342" s="1688"/>
      <c r="AH342" s="1695">
        <v>0</v>
      </c>
    </row>
    <row s="4518" customFormat="1" customHeight="1" ht="0.75" hidden="1">
      <c r="A343" s="1844"/>
      <c r="B343" s="1844"/>
      <c r="C343" s="433" t="s">
        <v>1202</v>
      </c>
      <c r="D343" s="2526"/>
      <c r="E343" s="2268"/>
      <c r="F343" s="2447"/>
      <c r="G343" s="464"/>
      <c r="H343" s="1564"/>
      <c r="I343" s="715"/>
      <c r="J343" s="635"/>
      <c r="K343" s="1564"/>
      <c r="L343" s="278"/>
      <c r="M343" s="405"/>
      <c r="N343" s="398"/>
      <c r="O343" s="1688"/>
      <c r="P343" s="1688"/>
      <c r="AH343" s="1695">
        <v>0</v>
      </c>
    </row>
    <row s="4518" customFormat="1" customHeight="1" ht="18.75" hidden="1">
      <c r="A344" s="1844" t="s">
        <v>190</v>
      </c>
      <c r="B344" s="1844" t="s">
        <v>191</v>
      </c>
      <c r="C344" s="433"/>
      <c r="D344" s="2526"/>
      <c r="E344" s="2268"/>
      <c r="F344" s="2447" t="str">
        <f>INDEX(PT_DIFFERENTIATION_VTAR,MATCH(A344,PT_DIFFERENTIATION_VTAR_ID,0))</f>
        <v>Плата за услуги по поддержанию резервной тепловой мощности при отсутствии потребления тепловой энергии</v>
      </c>
      <c r="G344" s="2491" t="str">
        <f>INDEX(PT_DIFFERENTIATION_NTAR,MATCH(B344,PT_DIFFERENTIATION_NTAR_ID,0))</f>
        <v/>
      </c>
      <c r="H344" s="1926"/>
      <c r="I344" s="1803"/>
      <c r="J344" s="1837"/>
      <c r="K344" s="1842"/>
      <c r="L344" s="1926" t="s">
        <v>344</v>
      </c>
      <c r="M344" s="405"/>
      <c r="N344" s="398"/>
      <c r="O344" s="1688"/>
      <c r="P344" s="1688"/>
      <c r="AH344" s="1695">
        <v>0</v>
      </c>
    </row>
    <row s="4518" customFormat="1" customHeight="1" ht="18.75" hidden="1">
      <c r="A345" s="1844"/>
      <c r="B345" s="1844"/>
      <c r="C345" s="433" t="s">
        <v>1194</v>
      </c>
      <c r="D345" s="2526"/>
      <c r="E345" s="2268"/>
      <c r="F345" s="2447"/>
      <c r="G345" s="2491"/>
      <c r="H345" s="1564"/>
      <c r="I345" s="715" t="s">
        <v>1193</v>
      </c>
      <c r="J345" s="635"/>
      <c r="K345" s="1564"/>
      <c r="L345" s="278"/>
      <c r="M345" s="405"/>
      <c r="N345" s="398"/>
      <c r="O345" s="1688"/>
      <c r="P345" s="1688"/>
      <c r="AH345" s="1695">
        <v>0</v>
      </c>
    </row>
    <row s="4518" customFormat="1" customHeight="1" ht="0.75" hidden="1">
      <c r="A346" s="1844"/>
      <c r="B346" s="1844"/>
      <c r="C346" s="433" t="s">
        <v>1202</v>
      </c>
      <c r="D346" s="2526"/>
      <c r="E346" s="2268"/>
      <c r="F346" s="2447"/>
      <c r="G346" s="464"/>
      <c r="H346" s="1564"/>
      <c r="I346" s="715"/>
      <c r="J346" s="635"/>
      <c r="K346" s="1564"/>
      <c r="L346" s="278"/>
      <c r="M346" s="405"/>
      <c r="N346" s="398"/>
      <c r="O346" s="1688"/>
      <c r="P346" s="1688"/>
      <c r="AH346" s="1695">
        <v>0</v>
      </c>
    </row>
    <row s="4518" customFormat="1" customHeight="1" ht="18.75" hidden="1">
      <c r="A347" s="1844" t="s">
        <v>196</v>
      </c>
      <c r="B347" s="1844" t="s">
        <v>197</v>
      </c>
      <c r="C347" s="433"/>
      <c r="D347" s="2526"/>
      <c r="E347" s="2268"/>
      <c r="F347" s="2447" t="str">
        <f>INDEX(PT_DIFFERENTIATION_VTAR,MATCH(A347,PT_DIFFERENTIATION_VTAR_ID,0))</f>
        <v>Плата за подключение (технологическое присоединение) к системе теплоснабжения</v>
      </c>
      <c r="G347" s="2491" t="str">
        <f>INDEX(PT_DIFFERENTIATION_NTAR,MATCH(B347,PT_DIFFERENTIATION_NTAR_ID,0))</f>
        <v/>
      </c>
      <c r="H347" s="1926"/>
      <c r="I347" s="1803"/>
      <c r="J347" s="1837"/>
      <c r="K347" s="1842"/>
      <c r="L347" s="1926" t="s">
        <v>344</v>
      </c>
      <c r="M347" s="405"/>
      <c r="N347" s="398"/>
      <c r="O347" s="1688"/>
      <c r="P347" s="1688"/>
      <c r="AH347" s="1695">
        <v>0</v>
      </c>
    </row>
    <row s="4518" customFormat="1" customHeight="1" ht="18.75" hidden="1">
      <c r="A348" s="1844"/>
      <c r="B348" s="1844"/>
      <c r="C348" s="433" t="s">
        <v>1194</v>
      </c>
      <c r="D348" s="2526"/>
      <c r="E348" s="2268"/>
      <c r="F348" s="2447"/>
      <c r="G348" s="2491"/>
      <c r="H348" s="1564"/>
      <c r="I348" s="715" t="s">
        <v>1193</v>
      </c>
      <c r="J348" s="635"/>
      <c r="K348" s="1564"/>
      <c r="L348" s="278"/>
      <c r="M348" s="405"/>
      <c r="N348" s="398"/>
      <c r="O348" s="1688"/>
      <c r="P348" s="1688"/>
      <c r="AH348" s="1695">
        <v>0</v>
      </c>
    </row>
    <row s="4518" customFormat="1" customHeight="1" ht="0.75" hidden="1">
      <c r="A349" s="1844"/>
      <c r="B349" s="1844"/>
      <c r="C349" s="433" t="s">
        <v>1202</v>
      </c>
      <c r="D349" s="2526"/>
      <c r="E349" s="2268"/>
      <c r="F349" s="2447"/>
      <c r="G349" s="464"/>
      <c r="H349" s="1564"/>
      <c r="I349" s="715"/>
      <c r="J349" s="635"/>
      <c r="K349" s="1564"/>
      <c r="L349" s="278"/>
      <c r="M349" s="405"/>
      <c r="N349" s="398"/>
      <c r="O349" s="1688"/>
      <c r="P349" s="1688"/>
      <c r="AH349" s="1695">
        <v>0</v>
      </c>
    </row>
    <row s="4518" customFormat="1" customHeight="1" ht="18.75" hidden="1">
      <c r="A350" s="1844" t="s">
        <v>202</v>
      </c>
      <c r="B350" s="1844" t="s">
        <v>203</v>
      </c>
      <c r="C350" s="433"/>
      <c r="D350" s="2526"/>
      <c r="E350" s="2268"/>
      <c r="F350" s="2447" t="str">
        <f>INDEX(PT_DIFFERENTIATION_VTAR,MATCH(A350,PT_DIFFERENTIATION_VTAR_ID,0))</f>
        <v>Плата за подключение (технологическое присоединение) к системе теплоснабжения (индивидуальная)</v>
      </c>
      <c r="G350" s="2491" t="str">
        <f>INDEX(PT_DIFFERENTIATION_NTAR,MATCH(B350,PT_DIFFERENTIATION_NTAR_ID,0))</f>
        <v/>
      </c>
      <c r="H350" s="2053"/>
      <c r="I350" s="1803"/>
      <c r="J350" s="1837"/>
      <c r="K350" s="1842"/>
      <c r="L350" s="2053" t="s">
        <v>344</v>
      </c>
      <c r="M350" s="405"/>
      <c r="N350" s="398"/>
      <c r="O350" s="1688"/>
      <c r="P350" s="1688"/>
      <c r="AH350" s="1695">
        <v>0</v>
      </c>
    </row>
    <row s="4518" customFormat="1" customHeight="1" ht="18.75" hidden="1">
      <c r="A351" s="1844"/>
      <c r="B351" s="1844"/>
      <c r="C351" s="433" t="s">
        <v>1194</v>
      </c>
      <c r="D351" s="2526"/>
      <c r="E351" s="2268"/>
      <c r="F351" s="2447"/>
      <c r="G351" s="2491"/>
      <c r="H351" s="1564"/>
      <c r="I351" s="715" t="s">
        <v>1193</v>
      </c>
      <c r="J351" s="635"/>
      <c r="K351" s="1564"/>
      <c r="L351" s="278"/>
      <c r="M351" s="405"/>
      <c r="N351" s="398"/>
      <c r="O351" s="1688"/>
      <c r="P351" s="1688"/>
      <c r="AH351" s="1695">
        <v>0</v>
      </c>
    </row>
    <row s="4518" customFormat="1" customHeight="1" ht="0.75" hidden="1">
      <c r="A352" s="1844"/>
      <c r="B352" s="1844"/>
      <c r="C352" s="433" t="s">
        <v>1202</v>
      </c>
      <c r="D352" s="2526"/>
      <c r="E352" s="2268"/>
      <c r="F352" s="2447"/>
      <c r="G352" s="464"/>
      <c r="H352" s="1564"/>
      <c r="I352" s="715"/>
      <c r="J352" s="635"/>
      <c r="K352" s="1564"/>
      <c r="L352" s="278"/>
      <c r="M352" s="405"/>
      <c r="N352" s="398"/>
      <c r="O352" s="1688"/>
      <c r="P352" s="1688"/>
      <c r="AH352" s="1695">
        <v>0</v>
      </c>
    </row>
    <row s="4518" customFormat="1" customHeight="1" ht="18.75" hidden="1">
      <c r="A353" s="1844" t="s">
        <v>222</v>
      </c>
      <c r="B353" s="1844" t="s">
        <v>223</v>
      </c>
      <c r="C353" s="433"/>
      <c r="D353" s="2526"/>
      <c r="E353" s="2268"/>
      <c r="F353" s="2447" t="str">
        <f>INDEX(PT_DIFFERENTIATION_VTAR,MATCH(A353,PT_DIFFERENTIATION_VTAR_ID,0))</f>
        <v>Тариф на питьевую воду (питьевое водоснабжение)</v>
      </c>
      <c r="G353" s="2491" t="str">
        <f>INDEX(PT_DIFFERENTIATION_NTAR,MATCH(B353,PT_DIFFERENTIATION_NTAR_ID,0))</f>
        <v/>
      </c>
      <c r="H353" s="1926"/>
      <c r="I353" s="1803"/>
      <c r="J353" s="1837"/>
      <c r="K353" s="1842"/>
      <c r="L353" s="1926" t="s">
        <v>344</v>
      </c>
      <c r="M353" s="405"/>
      <c r="N353" s="398"/>
      <c r="O353" s="1688"/>
      <c r="P353" s="1688"/>
      <c r="AH353" s="1695">
        <v>0</v>
      </c>
    </row>
    <row s="4518" customFormat="1" customHeight="1" ht="18.75" hidden="1">
      <c r="A354" s="1844"/>
      <c r="B354" s="1844"/>
      <c r="C354" s="433" t="s">
        <v>1194</v>
      </c>
      <c r="D354" s="2526"/>
      <c r="E354" s="2268"/>
      <c r="F354" s="2447"/>
      <c r="G354" s="2491"/>
      <c r="H354" s="1564"/>
      <c r="I354" s="715" t="s">
        <v>1193</v>
      </c>
      <c r="J354" s="635"/>
      <c r="K354" s="1564"/>
      <c r="L354" s="278"/>
      <c r="M354" s="405"/>
      <c r="N354" s="398"/>
      <c r="O354" s="1688"/>
      <c r="P354" s="1688"/>
      <c r="AH354" s="1695">
        <v>0</v>
      </c>
    </row>
    <row s="4518" customFormat="1" customHeight="1" ht="0.75" hidden="1">
      <c r="A355" s="1844"/>
      <c r="B355" s="1844"/>
      <c r="C355" s="433" t="s">
        <v>1202</v>
      </c>
      <c r="D355" s="2526"/>
      <c r="E355" s="2268"/>
      <c r="F355" s="2447"/>
      <c r="G355" s="464"/>
      <c r="H355" s="1564"/>
      <c r="I355" s="715"/>
      <c r="J355" s="635"/>
      <c r="K355" s="1564"/>
      <c r="L355" s="278"/>
      <c r="M355" s="405"/>
      <c r="N355" s="398"/>
      <c r="O355" s="1688"/>
      <c r="P355" s="1688"/>
      <c r="AH355" s="1695">
        <v>0</v>
      </c>
    </row>
    <row s="4518" customFormat="1" customHeight="1" ht="18.75" hidden="1">
      <c r="A356" s="1844" t="s">
        <v>227</v>
      </c>
      <c r="B356" s="1844" t="s">
        <v>228</v>
      </c>
      <c r="C356" s="433"/>
      <c r="D356" s="2526"/>
      <c r="E356" s="2268"/>
      <c r="F356" s="2447" t="str">
        <f>INDEX(PT_DIFFERENTIATION_VTAR,MATCH(A356,PT_DIFFERENTIATION_VTAR_ID,0))</f>
        <v>Тариф на техническую воду</v>
      </c>
      <c r="G356" s="2491" t="str">
        <f>INDEX(PT_DIFFERENTIATION_NTAR,MATCH(B356,PT_DIFFERENTIATION_NTAR_ID,0))</f>
        <v/>
      </c>
      <c r="H356" s="1926"/>
      <c r="I356" s="1803"/>
      <c r="J356" s="1837"/>
      <c r="K356" s="1842"/>
      <c r="L356" s="1926" t="s">
        <v>344</v>
      </c>
      <c r="M356" s="405"/>
      <c r="N356" s="398"/>
      <c r="O356" s="1688"/>
      <c r="P356" s="1688"/>
      <c r="AH356" s="1695">
        <v>0</v>
      </c>
    </row>
    <row s="4518" customFormat="1" customHeight="1" ht="18.75" hidden="1">
      <c r="A357" s="1844"/>
      <c r="B357" s="1844"/>
      <c r="C357" s="433" t="s">
        <v>1194</v>
      </c>
      <c r="D357" s="2526"/>
      <c r="E357" s="2268"/>
      <c r="F357" s="2447"/>
      <c r="G357" s="2491"/>
      <c r="H357" s="1564"/>
      <c r="I357" s="715" t="s">
        <v>1193</v>
      </c>
      <c r="J357" s="635"/>
      <c r="K357" s="1564"/>
      <c r="L357" s="278"/>
      <c r="M357" s="405"/>
      <c r="N357" s="398"/>
      <c r="O357" s="1688"/>
      <c r="P357" s="1688"/>
      <c r="AH357" s="1695">
        <v>0</v>
      </c>
    </row>
    <row s="4518" customFormat="1" customHeight="1" ht="0.75" hidden="1">
      <c r="A358" s="1844"/>
      <c r="B358" s="1844"/>
      <c r="C358" s="433" t="s">
        <v>1202</v>
      </c>
      <c r="D358" s="2526"/>
      <c r="E358" s="2268"/>
      <c r="F358" s="2447"/>
      <c r="G358" s="464"/>
      <c r="H358" s="1564"/>
      <c r="I358" s="715"/>
      <c r="J358" s="635"/>
      <c r="K358" s="1564"/>
      <c r="L358" s="278"/>
      <c r="M358" s="405"/>
      <c r="N358" s="398"/>
      <c r="O358" s="1688"/>
      <c r="P358" s="1688"/>
      <c r="AH358" s="1695">
        <v>0</v>
      </c>
    </row>
    <row s="4518" customFormat="1" customHeight="1" ht="18.75" hidden="1">
      <c r="A359" s="1844" t="s">
        <v>232</v>
      </c>
      <c r="B359" s="1844" t="s">
        <v>233</v>
      </c>
      <c r="C359" s="433"/>
      <c r="D359" s="2526"/>
      <c r="E359" s="2268"/>
      <c r="F359" s="2447" t="str">
        <f>INDEX(PT_DIFFERENTIATION_VTAR,MATCH(A359,PT_DIFFERENTIATION_VTAR_ID,0))</f>
        <v>Тариф на транспортировку воды</v>
      </c>
      <c r="G359" s="2491" t="str">
        <f>INDEX(PT_DIFFERENTIATION_NTAR,MATCH(B359,PT_DIFFERENTIATION_NTAR_ID,0))</f>
        <v/>
      </c>
      <c r="H359" s="1926"/>
      <c r="I359" s="1803"/>
      <c r="J359" s="1837"/>
      <c r="K359" s="1842"/>
      <c r="L359" s="1926" t="s">
        <v>344</v>
      </c>
      <c r="M359" s="405"/>
      <c r="N359" s="398"/>
      <c r="O359" s="1688"/>
      <c r="P359" s="1688"/>
      <c r="AH359" s="1695">
        <v>0</v>
      </c>
    </row>
    <row s="4518" customFormat="1" customHeight="1" ht="18.75" hidden="1">
      <c r="A360" s="1844"/>
      <c r="B360" s="1844"/>
      <c r="C360" s="433" t="s">
        <v>1194</v>
      </c>
      <c r="D360" s="2526"/>
      <c r="E360" s="2268"/>
      <c r="F360" s="2447"/>
      <c r="G360" s="2491"/>
      <c r="H360" s="1564"/>
      <c r="I360" s="715" t="s">
        <v>1193</v>
      </c>
      <c r="J360" s="635"/>
      <c r="K360" s="1564"/>
      <c r="L360" s="278"/>
      <c r="M360" s="405"/>
      <c r="N360" s="398"/>
      <c r="O360" s="1688"/>
      <c r="P360" s="1688"/>
      <c r="AH360" s="1695">
        <v>0</v>
      </c>
    </row>
    <row s="4518" customFormat="1" customHeight="1" ht="0.75" hidden="1">
      <c r="A361" s="1844"/>
      <c r="B361" s="1844"/>
      <c r="C361" s="433" t="s">
        <v>1202</v>
      </c>
      <c r="D361" s="2526"/>
      <c r="E361" s="2268"/>
      <c r="F361" s="2447"/>
      <c r="G361" s="464"/>
      <c r="H361" s="1564"/>
      <c r="I361" s="715"/>
      <c r="J361" s="635"/>
      <c r="K361" s="1564"/>
      <c r="L361" s="278"/>
      <c r="M361" s="405"/>
      <c r="N361" s="398"/>
      <c r="O361" s="1688"/>
      <c r="P361" s="1688"/>
      <c r="AH361" s="1695">
        <v>0</v>
      </c>
    </row>
    <row s="4518" customFormat="1" customHeight="1" ht="18.75" hidden="1">
      <c r="A362" s="1844" t="s">
        <v>237</v>
      </c>
      <c r="B362" s="1844" t="s">
        <v>238</v>
      </c>
      <c r="C362" s="433"/>
      <c r="D362" s="2526"/>
      <c r="E362" s="2268"/>
      <c r="F362" s="2447" t="str">
        <f>INDEX(PT_DIFFERENTIATION_VTAR,MATCH(A362,PT_DIFFERENTIATION_VTAR_ID,0))</f>
        <v>Тариф на подвоз воды</v>
      </c>
      <c r="G362" s="2491" t="str">
        <f>INDEX(PT_DIFFERENTIATION_NTAR,MATCH(B362,PT_DIFFERENTIATION_NTAR_ID,0))</f>
        <v/>
      </c>
      <c r="H362" s="1926"/>
      <c r="I362" s="1803"/>
      <c r="J362" s="1837"/>
      <c r="K362" s="1842"/>
      <c r="L362" s="1926" t="s">
        <v>344</v>
      </c>
      <c r="M362" s="405"/>
      <c r="N362" s="398"/>
      <c r="O362" s="1688"/>
      <c r="P362" s="1688"/>
      <c r="AH362" s="1695">
        <v>0</v>
      </c>
    </row>
    <row s="4518" customFormat="1" customHeight="1" ht="18.75" hidden="1">
      <c r="A363" s="1844"/>
      <c r="B363" s="1844"/>
      <c r="C363" s="433" t="s">
        <v>1194</v>
      </c>
      <c r="D363" s="2526"/>
      <c r="E363" s="2268"/>
      <c r="F363" s="2447"/>
      <c r="G363" s="2491"/>
      <c r="H363" s="1564"/>
      <c r="I363" s="715" t="s">
        <v>1193</v>
      </c>
      <c r="J363" s="635"/>
      <c r="K363" s="1564"/>
      <c r="L363" s="278"/>
      <c r="M363" s="405"/>
      <c r="N363" s="398"/>
      <c r="O363" s="1688"/>
      <c r="P363" s="1688"/>
      <c r="AH363" s="1695">
        <v>0</v>
      </c>
    </row>
    <row s="4518" customFormat="1" customHeight="1" ht="0.75" hidden="1">
      <c r="A364" s="1844"/>
      <c r="B364" s="1844"/>
      <c r="C364" s="433" t="s">
        <v>1202</v>
      </c>
      <c r="D364" s="2526"/>
      <c r="E364" s="2268"/>
      <c r="F364" s="2447"/>
      <c r="G364" s="464"/>
      <c r="H364" s="1564"/>
      <c r="I364" s="715"/>
      <c r="J364" s="635"/>
      <c r="K364" s="1564"/>
      <c r="L364" s="278"/>
      <c r="M364" s="405"/>
      <c r="N364" s="398"/>
      <c r="O364" s="1688"/>
      <c r="P364" s="1688"/>
      <c r="AH364" s="1695">
        <v>0</v>
      </c>
    </row>
    <row s="4518" customFormat="1" customHeight="1" ht="18.75">
      <c r="A365" s="1844" t="s">
        <v>244</v>
      </c>
      <c r="B365" s="1844" t="s">
        <v>245</v>
      </c>
      <c r="C365" s="433"/>
      <c r="D365" s="2526"/>
      <c r="E365" s="2268"/>
      <c r="F365" s="2447" t="str">
        <f>INDEX(PT_DIFFERENTIATION_VTAR,MATCH(A365,PT_DIFFERENTIATION_VTAR_ID,0))</f>
        <v>Тариф на подключение (технологическое присоединение) к централизованной системе холодного водоснабжения</v>
      </c>
      <c r="G365" s="2491" t="str">
        <f>INDEX(PT_DIFFERENTIATION_NTAR,MATCH(B365,PT_DIFFERENTIATION_NTAR_ID,0))</f>
        <v>Плата за подключение сетей водоснабжения, d менее 40 мм (открытый способ прокладки)</v>
      </c>
      <c r="H365" s="1926"/>
      <c r="I365" s="4512">
        <v>46023.67696759259</v>
      </c>
      <c r="J365" s="4513">
        <v>46387.67854166667</v>
      </c>
      <c r="K365" s="1842">
        <v>0</v>
      </c>
      <c r="L365" s="1926" t="s">
        <v>344</v>
      </c>
      <c r="M365" s="405"/>
      <c r="N365" s="398"/>
      <c r="O365" s="1688"/>
      <c r="P365" s="1688"/>
      <c r="AH365" s="1695">
        <v>0</v>
      </c>
    </row>
    <row s="4518" customFormat="1" customHeight="1" ht="18.75">
      <c r="A366" s="1844"/>
      <c r="B366" s="1844"/>
      <c r="C366" s="433" t="s">
        <v>1194</v>
      </c>
      <c r="D366" s="2526"/>
      <c r="E366" s="2268"/>
      <c r="F366" s="2447"/>
      <c r="G366" s="2491"/>
      <c r="H366" s="1564"/>
      <c r="I366" s="715" t="s">
        <v>1193</v>
      </c>
      <c r="J366" s="635"/>
      <c r="K366" s="1564"/>
      <c r="L366" s="278"/>
      <c r="M366" s="405"/>
      <c r="N366" s="398"/>
      <c r="O366" s="1688"/>
      <c r="P366" s="1688"/>
      <c r="AH366" s="1695">
        <v>0</v>
      </c>
    </row>
    <row s="4518" customFormat="1" customHeight="1" ht="18.75">
      <c r="A367" s="4980" t="s">
        <v>244</v>
      </c>
      <c r="B367" s="4980" t="s">
        <v>252</v>
      </c>
      <c r="C367" s="4486"/>
      <c r="D367" s="4488"/>
      <c r="E367" s="3549"/>
      <c r="F367" s="3549"/>
      <c r="G367" s="4346" t="str">
        <f>INDEX(PT_DIFFERENTIATION_NTAR,MATCH(B367,PT_DIFFERENTIATION_NTAR_ID,0))</f>
        <v>Плата за подключение сетей водоснабжения, d 41-70 мм (открытый способ прокладки)</v>
      </c>
      <c r="H367" s="4539"/>
      <c r="I367" s="4512">
        <v>46023.67696759259</v>
      </c>
      <c r="J367" s="4513">
        <v>46387.67854166667</v>
      </c>
      <c r="K367" s="5013">
        <v>0</v>
      </c>
      <c r="L367" s="4539" t="s">
        <v>344</v>
      </c>
      <c r="M367" s="4515"/>
      <c r="N367" s="4523"/>
      <c r="O367" s="4470"/>
      <c r="P367" s="4470"/>
      <c r="Q367" s="4518"/>
      <c r="R367" s="4518"/>
      <c r="S367" s="4518"/>
      <c r="T367" s="4518"/>
      <c r="U367" s="4518"/>
      <c r="V367" s="4518"/>
      <c r="W367" s="4518"/>
      <c r="X367" s="4518"/>
      <c r="Y367" s="4518"/>
      <c r="Z367" s="4518"/>
      <c r="AA367" s="4518"/>
      <c r="AB367" s="4518"/>
      <c r="AC367" s="4518"/>
      <c r="AD367" s="4518"/>
      <c r="AE367" s="4518"/>
      <c r="AF367" s="4518"/>
      <c r="AG367" s="4518"/>
      <c r="AH367" s="4518">
        <v>0</v>
      </c>
    </row>
    <row s="4518" customFormat="1" customHeight="1" ht="18.75">
      <c r="A368" s="4980"/>
      <c r="B368" s="4980"/>
      <c r="C368" s="4486" t="s">
        <v>1194</v>
      </c>
      <c r="D368" s="4488"/>
      <c r="E368" s="3549"/>
      <c r="F368" s="3549"/>
      <c r="G368" s="4346"/>
      <c r="H368" s="6408"/>
      <c r="I368" s="6409" t="s">
        <v>1193</v>
      </c>
      <c r="J368" s="6410"/>
      <c r="K368" s="6411"/>
      <c r="L368" s="6412"/>
      <c r="M368" s="4515"/>
      <c r="N368" s="4523"/>
      <c r="O368" s="4470"/>
      <c r="P368" s="4470"/>
      <c r="Q368" s="4518"/>
      <c r="R368" s="4518"/>
      <c r="S368" s="4518"/>
      <c r="T368" s="4518"/>
      <c r="U368" s="4518"/>
      <c r="V368" s="4518"/>
      <c r="W368" s="4518"/>
      <c r="X368" s="4518"/>
      <c r="Y368" s="4518"/>
      <c r="Z368" s="4518"/>
      <c r="AA368" s="4518"/>
      <c r="AB368" s="4518"/>
      <c r="AC368" s="4518"/>
      <c r="AD368" s="4518"/>
      <c r="AE368" s="4518"/>
      <c r="AF368" s="4518"/>
      <c r="AG368" s="4518"/>
      <c r="AH368" s="4518">
        <v>0</v>
      </c>
    </row>
    <row s="4518" customFormat="1" customHeight="1" ht="18.75">
      <c r="A369" s="4980" t="s">
        <v>244</v>
      </c>
      <c r="B369" s="4980" t="s">
        <v>257</v>
      </c>
      <c r="C369" s="4486"/>
      <c r="D369" s="4488"/>
      <c r="E369" s="3549"/>
      <c r="F369" s="3549"/>
      <c r="G369" s="4346" t="str">
        <f>INDEX(PT_DIFFERENTIATION_NTAR,MATCH(B369,PT_DIFFERENTIATION_NTAR_ID,0))</f>
        <v>Плата за подключение сетей водоснабжения, d 71-100 мм (открытый способ прокладки)</v>
      </c>
      <c r="H369" s="4539"/>
      <c r="I369" s="4512">
        <v>46023.67696759259</v>
      </c>
      <c r="J369" s="4513">
        <v>46387.67854166667</v>
      </c>
      <c r="K369" s="5013">
        <v>0</v>
      </c>
      <c r="L369" s="4539" t="s">
        <v>344</v>
      </c>
      <c r="M369" s="4515"/>
      <c r="N369" s="4523"/>
      <c r="O369" s="4470"/>
      <c r="P369" s="4470"/>
      <c r="Q369" s="4518"/>
      <c r="R369" s="4518"/>
      <c r="S369" s="4518"/>
      <c r="T369" s="4518"/>
      <c r="U369" s="4518"/>
      <c r="V369" s="4518"/>
      <c r="W369" s="4518"/>
      <c r="X369" s="4518"/>
      <c r="Y369" s="4518"/>
      <c r="Z369" s="4518"/>
      <c r="AA369" s="4518"/>
      <c r="AB369" s="4518"/>
      <c r="AC369" s="4518"/>
      <c r="AD369" s="4518"/>
      <c r="AE369" s="4518"/>
      <c r="AF369" s="4518"/>
      <c r="AG369" s="4518"/>
      <c r="AH369" s="4518">
        <v>0</v>
      </c>
    </row>
    <row s="4518" customFormat="1" customHeight="1" ht="18.75">
      <c r="A370" s="4980"/>
      <c r="B370" s="4980"/>
      <c r="C370" s="4486" t="s">
        <v>1194</v>
      </c>
      <c r="D370" s="4488"/>
      <c r="E370" s="3549"/>
      <c r="F370" s="3549"/>
      <c r="G370" s="4346"/>
      <c r="H370" s="6413"/>
      <c r="I370" s="6414" t="s">
        <v>1193</v>
      </c>
      <c r="J370" s="6415"/>
      <c r="K370" s="6416"/>
      <c r="L370" s="6417"/>
      <c r="M370" s="4515"/>
      <c r="N370" s="4523"/>
      <c r="O370" s="4470"/>
      <c r="P370" s="4470"/>
      <c r="Q370" s="4518"/>
      <c r="R370" s="4518"/>
      <c r="S370" s="4518"/>
      <c r="T370" s="4518"/>
      <c r="U370" s="4518"/>
      <c r="V370" s="4518"/>
      <c r="W370" s="4518"/>
      <c r="X370" s="4518"/>
      <c r="Y370" s="4518"/>
      <c r="Z370" s="4518"/>
      <c r="AA370" s="4518"/>
      <c r="AB370" s="4518"/>
      <c r="AC370" s="4518"/>
      <c r="AD370" s="4518"/>
      <c r="AE370" s="4518"/>
      <c r="AF370" s="4518"/>
      <c r="AG370" s="4518"/>
      <c r="AH370" s="4518">
        <v>0</v>
      </c>
    </row>
    <row s="4518" customFormat="1" customHeight="1" ht="18.75">
      <c r="A371" s="4980" t="s">
        <v>244</v>
      </c>
      <c r="B371" s="4980" t="s">
        <v>262</v>
      </c>
      <c r="C371" s="4486"/>
      <c r="D371" s="4488"/>
      <c r="E371" s="3549"/>
      <c r="F371" s="3549"/>
      <c r="G371" s="4346" t="str">
        <f>INDEX(PT_DIFFERENTIATION_NTAR,MATCH(B371,PT_DIFFERENTIATION_NTAR_ID,0))</f>
        <v>Плата за подключение сетей водоснабжения, d 101-150 мм (открытый способ прокладки)</v>
      </c>
      <c r="H371" s="4539"/>
      <c r="I371" s="4512">
        <v>46023.67696759259</v>
      </c>
      <c r="J371" s="4513">
        <v>46387.67854166667</v>
      </c>
      <c r="K371" s="5013">
        <v>0</v>
      </c>
      <c r="L371" s="4539" t="s">
        <v>344</v>
      </c>
      <c r="M371" s="4515"/>
      <c r="N371" s="4523"/>
      <c r="O371" s="4470"/>
      <c r="P371" s="4470"/>
      <c r="Q371" s="4518"/>
      <c r="R371" s="4518"/>
      <c r="S371" s="4518"/>
      <c r="T371" s="4518"/>
      <c r="U371" s="4518"/>
      <c r="V371" s="4518"/>
      <c r="W371" s="4518"/>
      <c r="X371" s="4518"/>
      <c r="Y371" s="4518"/>
      <c r="Z371" s="4518"/>
      <c r="AA371" s="4518"/>
      <c r="AB371" s="4518"/>
      <c r="AC371" s="4518"/>
      <c r="AD371" s="4518"/>
      <c r="AE371" s="4518"/>
      <c r="AF371" s="4518"/>
      <c r="AG371" s="4518"/>
      <c r="AH371" s="4518">
        <v>0</v>
      </c>
    </row>
    <row s="4518" customFormat="1" customHeight="1" ht="18.75">
      <c r="A372" s="4980"/>
      <c r="B372" s="4980"/>
      <c r="C372" s="4486" t="s">
        <v>1194</v>
      </c>
      <c r="D372" s="4488"/>
      <c r="E372" s="3549"/>
      <c r="F372" s="3549"/>
      <c r="G372" s="4346"/>
      <c r="H372" s="6418"/>
      <c r="I372" s="6419" t="s">
        <v>1193</v>
      </c>
      <c r="J372" s="6420"/>
      <c r="K372" s="6421"/>
      <c r="L372" s="6422"/>
      <c r="M372" s="4515"/>
      <c r="N372" s="4523"/>
      <c r="O372" s="4470"/>
      <c r="P372" s="4470"/>
      <c r="Q372" s="4518"/>
      <c r="R372" s="4518"/>
      <c r="S372" s="4518"/>
      <c r="T372" s="4518"/>
      <c r="U372" s="4518"/>
      <c r="V372" s="4518"/>
      <c r="W372" s="4518"/>
      <c r="X372" s="4518"/>
      <c r="Y372" s="4518"/>
      <c r="Z372" s="4518"/>
      <c r="AA372" s="4518"/>
      <c r="AB372" s="4518"/>
      <c r="AC372" s="4518"/>
      <c r="AD372" s="4518"/>
      <c r="AE372" s="4518"/>
      <c r="AF372" s="4518"/>
      <c r="AG372" s="4518"/>
      <c r="AH372" s="4518">
        <v>0</v>
      </c>
    </row>
    <row s="4518" customFormat="1" customHeight="1" ht="18.75">
      <c r="A373" s="4980" t="s">
        <v>244</v>
      </c>
      <c r="B373" s="4980" t="s">
        <v>267</v>
      </c>
      <c r="C373" s="4486"/>
      <c r="D373" s="4488"/>
      <c r="E373" s="3549"/>
      <c r="F373" s="3549"/>
      <c r="G373" s="4346" t="str">
        <f>INDEX(PT_DIFFERENTIATION_NTAR,MATCH(B373,PT_DIFFERENTIATION_NTAR_ID,0))</f>
        <v>Плата за подключение сетей водоснабжения, d менее 40 мм (закрытый способ прокладки, ГНБ)</v>
      </c>
      <c r="H373" s="4539"/>
      <c r="I373" s="4512">
        <v>46023.67696759259</v>
      </c>
      <c r="J373" s="4513">
        <v>46387.67854166667</v>
      </c>
      <c r="K373" s="5013">
        <v>0</v>
      </c>
      <c r="L373" s="4539" t="s">
        <v>344</v>
      </c>
      <c r="M373" s="4515"/>
      <c r="N373" s="4523"/>
      <c r="O373" s="4470"/>
      <c r="P373" s="4470"/>
      <c r="Q373" s="4518"/>
      <c r="R373" s="4518"/>
      <c r="S373" s="4518"/>
      <c r="T373" s="4518"/>
      <c r="U373" s="4518"/>
      <c r="V373" s="4518"/>
      <c r="W373" s="4518"/>
      <c r="X373" s="4518"/>
      <c r="Y373" s="4518"/>
      <c r="Z373" s="4518"/>
      <c r="AA373" s="4518"/>
      <c r="AB373" s="4518"/>
      <c r="AC373" s="4518"/>
      <c r="AD373" s="4518"/>
      <c r="AE373" s="4518"/>
      <c r="AF373" s="4518"/>
      <c r="AG373" s="4518"/>
      <c r="AH373" s="4518">
        <v>0</v>
      </c>
    </row>
    <row s="4518" customFormat="1" customHeight="1" ht="18.75">
      <c r="A374" s="4980"/>
      <c r="B374" s="4980"/>
      <c r="C374" s="4486" t="s">
        <v>1194</v>
      </c>
      <c r="D374" s="4488"/>
      <c r="E374" s="3549"/>
      <c r="F374" s="3549"/>
      <c r="G374" s="4346"/>
      <c r="H374" s="6423"/>
      <c r="I374" s="6424" t="s">
        <v>1193</v>
      </c>
      <c r="J374" s="6425"/>
      <c r="K374" s="6426"/>
      <c r="L374" s="6427"/>
      <c r="M374" s="4515"/>
      <c r="N374" s="4523"/>
      <c r="O374" s="4470"/>
      <c r="P374" s="4470"/>
      <c r="Q374" s="4518"/>
      <c r="R374" s="4518"/>
      <c r="S374" s="4518"/>
      <c r="T374" s="4518"/>
      <c r="U374" s="4518"/>
      <c r="V374" s="4518"/>
      <c r="W374" s="4518"/>
      <c r="X374" s="4518"/>
      <c r="Y374" s="4518"/>
      <c r="Z374" s="4518"/>
      <c r="AA374" s="4518"/>
      <c r="AB374" s="4518"/>
      <c r="AC374" s="4518"/>
      <c r="AD374" s="4518"/>
      <c r="AE374" s="4518"/>
      <c r="AF374" s="4518"/>
      <c r="AG374" s="4518"/>
      <c r="AH374" s="4518">
        <v>0</v>
      </c>
    </row>
    <row s="4518" customFormat="1" customHeight="1" ht="18.75">
      <c r="A375" s="4980" t="s">
        <v>244</v>
      </c>
      <c r="B375" s="4980" t="s">
        <v>272</v>
      </c>
      <c r="C375" s="4486"/>
      <c r="D375" s="4488"/>
      <c r="E375" s="3549"/>
      <c r="F375" s="3549"/>
      <c r="G375" s="4346" t="str">
        <f>INDEX(PT_DIFFERENTIATION_NTAR,MATCH(B375,PT_DIFFERENTIATION_NTAR_ID,0))</f>
        <v>Плата за подключение сетей водоснабжения, d 41-70 мм (закрытый способ прокладки, ГНБ)</v>
      </c>
      <c r="H375" s="4539"/>
      <c r="I375" s="4512">
        <v>46023.67696759259</v>
      </c>
      <c r="J375" s="4513">
        <v>46387.67854166667</v>
      </c>
      <c r="K375" s="5013">
        <v>0</v>
      </c>
      <c r="L375" s="4539" t="s">
        <v>344</v>
      </c>
      <c r="M375" s="4515"/>
      <c r="N375" s="4523"/>
      <c r="O375" s="4470"/>
      <c r="P375" s="4470"/>
      <c r="Q375" s="4518"/>
      <c r="R375" s="4518"/>
      <c r="S375" s="4518"/>
      <c r="T375" s="4518"/>
      <c r="U375" s="4518"/>
      <c r="V375" s="4518"/>
      <c r="W375" s="4518"/>
      <c r="X375" s="4518"/>
      <c r="Y375" s="4518"/>
      <c r="Z375" s="4518"/>
      <c r="AA375" s="4518"/>
      <c r="AB375" s="4518"/>
      <c r="AC375" s="4518"/>
      <c r="AD375" s="4518"/>
      <c r="AE375" s="4518"/>
      <c r="AF375" s="4518"/>
      <c r="AG375" s="4518"/>
      <c r="AH375" s="4518">
        <v>0</v>
      </c>
    </row>
    <row s="4518" customFormat="1" customHeight="1" ht="18.75">
      <c r="A376" s="4980"/>
      <c r="B376" s="4980"/>
      <c r="C376" s="4486" t="s">
        <v>1194</v>
      </c>
      <c r="D376" s="4488"/>
      <c r="E376" s="3549"/>
      <c r="F376" s="3549"/>
      <c r="G376" s="4346"/>
      <c r="H376" s="6428"/>
      <c r="I376" s="6429" t="s">
        <v>1193</v>
      </c>
      <c r="J376" s="6430"/>
      <c r="K376" s="6431"/>
      <c r="L376" s="6432"/>
      <c r="M376" s="4515"/>
      <c r="N376" s="4523"/>
      <c r="O376" s="4470"/>
      <c r="P376" s="4470"/>
      <c r="Q376" s="4518"/>
      <c r="R376" s="4518"/>
      <c r="S376" s="4518"/>
      <c r="T376" s="4518"/>
      <c r="U376" s="4518"/>
      <c r="V376" s="4518"/>
      <c r="W376" s="4518"/>
      <c r="X376" s="4518"/>
      <c r="Y376" s="4518"/>
      <c r="Z376" s="4518"/>
      <c r="AA376" s="4518"/>
      <c r="AB376" s="4518"/>
      <c r="AC376" s="4518"/>
      <c r="AD376" s="4518"/>
      <c r="AE376" s="4518"/>
      <c r="AF376" s="4518"/>
      <c r="AG376" s="4518"/>
      <c r="AH376" s="4518">
        <v>0</v>
      </c>
    </row>
    <row s="4518" customFormat="1" customHeight="1" ht="18.75">
      <c r="A377" s="4980" t="s">
        <v>244</v>
      </c>
      <c r="B377" s="4980" t="s">
        <v>277</v>
      </c>
      <c r="C377" s="4486"/>
      <c r="D377" s="4488"/>
      <c r="E377" s="3549"/>
      <c r="F377" s="3549"/>
      <c r="G377" s="4346" t="str">
        <f>INDEX(PT_DIFFERENTIATION_NTAR,MATCH(B377,PT_DIFFERENTIATION_NTAR_ID,0))</f>
        <v>Плата за подключение сетей водоснабжения, d 71-100 мм (закрытый способ прокладки, ГНБ)</v>
      </c>
      <c r="H377" s="4539"/>
      <c r="I377" s="4512">
        <v>46023.67696759259</v>
      </c>
      <c r="J377" s="4513">
        <v>46387.67854166667</v>
      </c>
      <c r="K377" s="5013">
        <v>0</v>
      </c>
      <c r="L377" s="4539" t="s">
        <v>344</v>
      </c>
      <c r="M377" s="4515"/>
      <c r="N377" s="4523"/>
      <c r="O377" s="4470"/>
      <c r="P377" s="4470"/>
      <c r="Q377" s="4518"/>
      <c r="R377" s="4518"/>
      <c r="S377" s="4518"/>
      <c r="T377" s="4518"/>
      <c r="U377" s="4518"/>
      <c r="V377" s="4518"/>
      <c r="W377" s="4518"/>
      <c r="X377" s="4518"/>
      <c r="Y377" s="4518"/>
      <c r="Z377" s="4518"/>
      <c r="AA377" s="4518"/>
      <c r="AB377" s="4518"/>
      <c r="AC377" s="4518"/>
      <c r="AD377" s="4518"/>
      <c r="AE377" s="4518"/>
      <c r="AF377" s="4518"/>
      <c r="AG377" s="4518"/>
      <c r="AH377" s="4518">
        <v>0</v>
      </c>
    </row>
    <row s="4518" customFormat="1" customHeight="1" ht="18.75">
      <c r="A378" s="4980"/>
      <c r="B378" s="4980"/>
      <c r="C378" s="4486" t="s">
        <v>1194</v>
      </c>
      <c r="D378" s="4488"/>
      <c r="E378" s="3549"/>
      <c r="F378" s="3549"/>
      <c r="G378" s="4346"/>
      <c r="H378" s="6433"/>
      <c r="I378" s="6434" t="s">
        <v>1193</v>
      </c>
      <c r="J378" s="6435"/>
      <c r="K378" s="6436"/>
      <c r="L378" s="6437"/>
      <c r="M378" s="4515"/>
      <c r="N378" s="4523"/>
      <c r="O378" s="4470"/>
      <c r="P378" s="4470"/>
      <c r="Q378" s="4518"/>
      <c r="R378" s="4518"/>
      <c r="S378" s="4518"/>
      <c r="T378" s="4518"/>
      <c r="U378" s="4518"/>
      <c r="V378" s="4518"/>
      <c r="W378" s="4518"/>
      <c r="X378" s="4518"/>
      <c r="Y378" s="4518"/>
      <c r="Z378" s="4518"/>
      <c r="AA378" s="4518"/>
      <c r="AB378" s="4518"/>
      <c r="AC378" s="4518"/>
      <c r="AD378" s="4518"/>
      <c r="AE378" s="4518"/>
      <c r="AF378" s="4518"/>
      <c r="AG378" s="4518"/>
      <c r="AH378" s="4518">
        <v>0</v>
      </c>
    </row>
    <row s="4518" customFormat="1" customHeight="1" ht="18.75">
      <c r="A379" s="4980" t="s">
        <v>244</v>
      </c>
      <c r="B379" s="4980" t="s">
        <v>282</v>
      </c>
      <c r="C379" s="4486"/>
      <c r="D379" s="4488"/>
      <c r="E379" s="3549"/>
      <c r="F379" s="3549"/>
      <c r="G379" s="4346" t="str">
        <f>INDEX(PT_DIFFERENTIATION_NTAR,MATCH(B379,PT_DIFFERENTIATION_NTAR_ID,0))</f>
        <v>Плата за подключение сетей водоснабжения, d 101-150 мм (закрытый способ прокладки, ГНБ)</v>
      </c>
      <c r="H379" s="4539"/>
      <c r="I379" s="4512">
        <v>46023.67696759259</v>
      </c>
      <c r="J379" s="4513">
        <v>46387.67854166667</v>
      </c>
      <c r="K379" s="5013">
        <v>0</v>
      </c>
      <c r="L379" s="4539" t="s">
        <v>344</v>
      </c>
      <c r="M379" s="4515"/>
      <c r="N379" s="4523"/>
      <c r="O379" s="4470"/>
      <c r="P379" s="4470"/>
      <c r="Q379" s="4518"/>
      <c r="R379" s="4518"/>
      <c r="S379" s="4518"/>
      <c r="T379" s="4518"/>
      <c r="U379" s="4518"/>
      <c r="V379" s="4518"/>
      <c r="W379" s="4518"/>
      <c r="X379" s="4518"/>
      <c r="Y379" s="4518"/>
      <c r="Z379" s="4518"/>
      <c r="AA379" s="4518"/>
      <c r="AB379" s="4518"/>
      <c r="AC379" s="4518"/>
      <c r="AD379" s="4518"/>
      <c r="AE379" s="4518"/>
      <c r="AF379" s="4518"/>
      <c r="AG379" s="4518"/>
      <c r="AH379" s="4518">
        <v>0</v>
      </c>
    </row>
    <row s="4518" customFormat="1" customHeight="1" ht="18.75">
      <c r="A380" s="4980"/>
      <c r="B380" s="4980"/>
      <c r="C380" s="4486" t="s">
        <v>1194</v>
      </c>
      <c r="D380" s="4488"/>
      <c r="E380" s="3549"/>
      <c r="F380" s="3549"/>
      <c r="G380" s="4346"/>
      <c r="H380" s="6438"/>
      <c r="I380" s="6439" t="s">
        <v>1193</v>
      </c>
      <c r="J380" s="6440"/>
      <c r="K380" s="6441"/>
      <c r="L380" s="6442"/>
      <c r="M380" s="4515"/>
      <c r="N380" s="4523"/>
      <c r="O380" s="4470"/>
      <c r="P380" s="4470"/>
      <c r="Q380" s="4518"/>
      <c r="R380" s="4518"/>
      <c r="S380" s="4518"/>
      <c r="T380" s="4518"/>
      <c r="U380" s="4518"/>
      <c r="V380" s="4518"/>
      <c r="W380" s="4518"/>
      <c r="X380" s="4518"/>
      <c r="Y380" s="4518"/>
      <c r="Z380" s="4518"/>
      <c r="AA380" s="4518"/>
      <c r="AB380" s="4518"/>
      <c r="AC380" s="4518"/>
      <c r="AD380" s="4518"/>
      <c r="AE380" s="4518"/>
      <c r="AF380" s="4518"/>
      <c r="AG380" s="4518"/>
      <c r="AH380" s="4518">
        <v>0</v>
      </c>
    </row>
    <row s="4518" customFormat="1" customHeight="1" ht="0.75">
      <c r="A381" s="1844"/>
      <c r="B381" s="1844"/>
      <c r="C381" s="433" t="s">
        <v>1202</v>
      </c>
      <c r="D381" s="2526"/>
      <c r="E381" s="2268"/>
      <c r="F381" s="2447"/>
      <c r="G381" s="464"/>
      <c r="H381" s="1564"/>
      <c r="I381" s="715"/>
      <c r="J381" s="635"/>
      <c r="K381" s="1564"/>
      <c r="L381" s="278"/>
      <c r="M381" s="405"/>
      <c r="N381" s="398"/>
      <c r="O381" s="1688"/>
      <c r="P381" s="1688"/>
      <c r="AH381" s="1695">
        <v>0</v>
      </c>
    </row>
    <row s="4518" customFormat="1" customHeight="1" ht="18.75" hidden="1">
      <c r="A382" s="1844" t="s">
        <v>288</v>
      </c>
      <c r="B382" s="1844" t="s">
        <v>289</v>
      </c>
      <c r="C382" s="433"/>
      <c r="D382" s="2526"/>
      <c r="E382" s="2268"/>
      <c r="F382" s="2447" t="str">
        <f>INDEX(PT_DIFFERENTIATION_VTAR,MATCH(A382,PT_DIFFERENTIATION_VTAR_ID,0))</f>
        <v>Тариф на горячую воду (горячее водоснабжение)</v>
      </c>
      <c r="G382" s="2491" t="str">
        <f>INDEX(PT_DIFFERENTIATION_NTAR,MATCH(B382,PT_DIFFERENTIATION_NTAR_ID,0))</f>
        <v/>
      </c>
      <c r="H382" s="1926"/>
      <c r="I382" s="1803"/>
      <c r="J382" s="1837"/>
      <c r="K382" s="1842"/>
      <c r="L382" s="1926" t="s">
        <v>344</v>
      </c>
      <c r="M382" s="405"/>
      <c r="N382" s="398"/>
      <c r="O382" s="1688"/>
      <c r="P382" s="1688"/>
      <c r="AH382" s="1695">
        <v>0</v>
      </c>
    </row>
    <row s="4518" customFormat="1" customHeight="1" ht="18.75" hidden="1">
      <c r="A383" s="1844"/>
      <c r="B383" s="1844"/>
      <c r="C383" s="433" t="s">
        <v>1194</v>
      </c>
      <c r="D383" s="2526"/>
      <c r="E383" s="2268"/>
      <c r="F383" s="2447"/>
      <c r="G383" s="2491"/>
      <c r="H383" s="1564"/>
      <c r="I383" s="715" t="s">
        <v>1193</v>
      </c>
      <c r="J383" s="635"/>
      <c r="K383" s="1564"/>
      <c r="L383" s="278"/>
      <c r="M383" s="405"/>
      <c r="N383" s="398"/>
      <c r="O383" s="1688"/>
      <c r="P383" s="1688"/>
      <c r="AH383" s="1695">
        <v>0</v>
      </c>
    </row>
    <row s="4518" customFormat="1" customHeight="1" ht="0.75" hidden="1">
      <c r="A384" s="1844"/>
      <c r="B384" s="1844"/>
      <c r="C384" s="433" t="s">
        <v>1202</v>
      </c>
      <c r="D384" s="2526"/>
      <c r="E384" s="2268"/>
      <c r="F384" s="2447"/>
      <c r="G384" s="464"/>
      <c r="H384" s="1564"/>
      <c r="I384" s="715"/>
      <c r="J384" s="635"/>
      <c r="K384" s="1564"/>
      <c r="L384" s="278"/>
      <c r="M384" s="405"/>
      <c r="N384" s="398"/>
      <c r="O384" s="1688"/>
      <c r="P384" s="1688"/>
      <c r="AH384" s="1695">
        <v>0</v>
      </c>
    </row>
    <row s="4518" customFormat="1" customHeight="1" ht="18.75" hidden="1">
      <c r="A385" s="1844" t="s">
        <v>293</v>
      </c>
      <c r="B385" s="1844" t="s">
        <v>294</v>
      </c>
      <c r="C385" s="433"/>
      <c r="D385" s="2526"/>
      <c r="E385" s="2268"/>
      <c r="F385" s="2447" t="str">
        <f>INDEX(PT_DIFFERENTIATION_VTAR,MATCH(A385,PT_DIFFERENTIATION_VTAR_ID,0))</f>
        <v>Тариф на транспортировку горячей воды</v>
      </c>
      <c r="G385" s="2491" t="str">
        <f>INDEX(PT_DIFFERENTIATION_NTAR,MATCH(B385,PT_DIFFERENTIATION_NTAR_ID,0))</f>
        <v/>
      </c>
      <c r="H385" s="1926"/>
      <c r="I385" s="1803"/>
      <c r="J385" s="1837"/>
      <c r="K385" s="1842"/>
      <c r="L385" s="1926" t="s">
        <v>344</v>
      </c>
      <c r="M385" s="405"/>
      <c r="N385" s="398"/>
      <c r="O385" s="1688"/>
      <c r="P385" s="1688"/>
      <c r="AH385" s="1695">
        <v>0</v>
      </c>
    </row>
    <row s="4518" customFormat="1" customHeight="1" ht="18.75" hidden="1">
      <c r="A386" s="1844"/>
      <c r="B386" s="1844"/>
      <c r="C386" s="433" t="s">
        <v>1194</v>
      </c>
      <c r="D386" s="2526"/>
      <c r="E386" s="2268"/>
      <c r="F386" s="2447"/>
      <c r="G386" s="2491"/>
      <c r="H386" s="1564"/>
      <c r="I386" s="715" t="s">
        <v>1193</v>
      </c>
      <c r="J386" s="635"/>
      <c r="K386" s="1564"/>
      <c r="L386" s="278"/>
      <c r="M386" s="405"/>
      <c r="N386" s="398"/>
      <c r="O386" s="1688"/>
      <c r="P386" s="1688"/>
      <c r="AH386" s="1695">
        <v>0</v>
      </c>
    </row>
    <row s="4518" customFormat="1" customHeight="1" ht="0.75" hidden="1">
      <c r="A387" s="1844"/>
      <c r="B387" s="1844"/>
      <c r="C387" s="433" t="s">
        <v>1202</v>
      </c>
      <c r="D387" s="2526"/>
      <c r="E387" s="2268"/>
      <c r="F387" s="2447"/>
      <c r="G387" s="464"/>
      <c r="H387" s="1564"/>
      <c r="I387" s="715"/>
      <c r="J387" s="635"/>
      <c r="K387" s="1564"/>
      <c r="L387" s="278"/>
      <c r="M387" s="405"/>
      <c r="N387" s="398"/>
      <c r="O387" s="1688"/>
      <c r="P387" s="1688"/>
      <c r="AH387" s="1695">
        <v>0</v>
      </c>
    </row>
    <row s="4518" customFormat="1" customHeight="1" ht="18.75" hidden="1">
      <c r="A388" s="1844" t="s">
        <v>298</v>
      </c>
      <c r="B388" s="1844" t="s">
        <v>299</v>
      </c>
      <c r="C388" s="433"/>
      <c r="D388" s="2526"/>
      <c r="E388" s="2268"/>
      <c r="F388" s="2447" t="str">
        <f>INDEX(PT_DIFFERENTIATION_VTAR,MATCH(A388,PT_DIFFERENTIATION_VTAR_ID,0))</f>
        <v>Тариф на подключение (технологическое присоединение) к централизованной системе горячего водоснабжения</v>
      </c>
      <c r="G388" s="2491" t="str">
        <f>INDEX(PT_DIFFERENTIATION_NTAR,MATCH(B388,PT_DIFFERENTIATION_NTAR_ID,0))</f>
        <v/>
      </c>
      <c r="H388" s="1926"/>
      <c r="I388" s="1803"/>
      <c r="J388" s="1837"/>
      <c r="K388" s="1842"/>
      <c r="L388" s="1926" t="s">
        <v>344</v>
      </c>
      <c r="M388" s="405"/>
      <c r="N388" s="398"/>
      <c r="O388" s="1688"/>
      <c r="P388" s="1688"/>
      <c r="AH388" s="1695">
        <v>0</v>
      </c>
    </row>
    <row s="4518" customFormat="1" customHeight="1" ht="18.75" hidden="1">
      <c r="A389" s="1844"/>
      <c r="B389" s="1844"/>
      <c r="C389" s="433" t="s">
        <v>1194</v>
      </c>
      <c r="D389" s="2526"/>
      <c r="E389" s="2268"/>
      <c r="F389" s="2447"/>
      <c r="G389" s="2491"/>
      <c r="H389" s="1564"/>
      <c r="I389" s="715" t="s">
        <v>1193</v>
      </c>
      <c r="J389" s="635"/>
      <c r="K389" s="1564"/>
      <c r="L389" s="278"/>
      <c r="M389" s="405"/>
      <c r="N389" s="398"/>
      <c r="O389" s="1688"/>
      <c r="P389" s="1688"/>
      <c r="AH389" s="1695">
        <v>0</v>
      </c>
    </row>
    <row s="4518" customFormat="1" customHeight="1" ht="0.75" hidden="1">
      <c r="A390" s="1844"/>
      <c r="B390" s="1844"/>
      <c r="C390" s="433" t="s">
        <v>1202</v>
      </c>
      <c r="D390" s="2526"/>
      <c r="E390" s="2268"/>
      <c r="F390" s="2447"/>
      <c r="G390" s="464"/>
      <c r="H390" s="1564"/>
      <c r="I390" s="715"/>
      <c r="J390" s="635"/>
      <c r="K390" s="1564"/>
      <c r="L390" s="278"/>
      <c r="M390" s="405"/>
      <c r="N390" s="398"/>
      <c r="O390" s="1688"/>
      <c r="P390" s="1688"/>
      <c r="AH390" s="1695">
        <v>0</v>
      </c>
    </row>
    <row s="4518" customFormat="1" customHeight="1" ht="18.75" hidden="1">
      <c r="A391" s="1844" t="s">
        <v>303</v>
      </c>
      <c r="B391" s="1844" t="s">
        <v>304</v>
      </c>
      <c r="C391" s="433"/>
      <c r="D391" s="2526"/>
      <c r="E391" s="2268"/>
      <c r="F391" s="2447" t="str">
        <f>INDEX(PT_DIFFERENTIATION_VTAR,MATCH(A391,PT_DIFFERENTIATION_VTAR_ID,0))</f>
        <v>Тариф на водоотведение</v>
      </c>
      <c r="G391" s="2491" t="str">
        <f>INDEX(PT_DIFFERENTIATION_NTAR,MATCH(B391,PT_DIFFERENTIATION_NTAR_ID,0))</f>
        <v/>
      </c>
      <c r="H391" s="1926"/>
      <c r="I391" s="1803"/>
      <c r="J391" s="1837"/>
      <c r="K391" s="1842"/>
      <c r="L391" s="1926" t="s">
        <v>344</v>
      </c>
      <c r="M391" s="405"/>
      <c r="N391" s="398"/>
      <c r="O391" s="1688"/>
      <c r="P391" s="1688"/>
      <c r="AH391" s="1695">
        <v>0</v>
      </c>
    </row>
    <row s="4518" customFormat="1" customHeight="1" ht="18.75" hidden="1">
      <c r="A392" s="1844"/>
      <c r="B392" s="1844"/>
      <c r="C392" s="433" t="s">
        <v>1194</v>
      </c>
      <c r="D392" s="2526"/>
      <c r="E392" s="2268"/>
      <c r="F392" s="2447"/>
      <c r="G392" s="2491"/>
      <c r="H392" s="1564"/>
      <c r="I392" s="715" t="s">
        <v>1193</v>
      </c>
      <c r="J392" s="635"/>
      <c r="K392" s="1564"/>
      <c r="L392" s="278"/>
      <c r="M392" s="405"/>
      <c r="N392" s="398"/>
      <c r="O392" s="1688"/>
      <c r="P392" s="1688"/>
      <c r="AH392" s="1695">
        <v>0</v>
      </c>
    </row>
    <row s="4518" customFormat="1" customHeight="1" ht="0.75" hidden="1">
      <c r="A393" s="1844"/>
      <c r="B393" s="1844"/>
      <c r="C393" s="433" t="s">
        <v>1202</v>
      </c>
      <c r="D393" s="2526"/>
      <c r="E393" s="2268"/>
      <c r="F393" s="2447"/>
      <c r="G393" s="464"/>
      <c r="H393" s="1564"/>
      <c r="I393" s="715"/>
      <c r="J393" s="635"/>
      <c r="K393" s="1564"/>
      <c r="L393" s="278"/>
      <c r="M393" s="405"/>
      <c r="N393" s="398"/>
      <c r="O393" s="1688"/>
      <c r="P393" s="1688"/>
      <c r="AH393" s="1695">
        <v>0</v>
      </c>
    </row>
    <row s="4518" customFormat="1" customHeight="1" ht="18.75" hidden="1">
      <c r="A394" s="1844" t="s">
        <v>308</v>
      </c>
      <c r="B394" s="1844" t="s">
        <v>309</v>
      </c>
      <c r="C394" s="433"/>
      <c r="D394" s="2526"/>
      <c r="E394" s="2268"/>
      <c r="F394" s="2447" t="str">
        <f>INDEX(PT_DIFFERENTIATION_VTAR,MATCH(A394,PT_DIFFERENTIATION_VTAR_ID,0))</f>
        <v>Тариф на транспортировку сточных вод</v>
      </c>
      <c r="G394" s="2491" t="str">
        <f>INDEX(PT_DIFFERENTIATION_NTAR,MATCH(B394,PT_DIFFERENTIATION_NTAR_ID,0))</f>
        <v/>
      </c>
      <c r="H394" s="1926"/>
      <c r="I394" s="1803"/>
      <c r="J394" s="1837"/>
      <c r="K394" s="1842"/>
      <c r="L394" s="1926" t="s">
        <v>344</v>
      </c>
      <c r="M394" s="405"/>
      <c r="N394" s="398"/>
      <c r="O394" s="1688"/>
      <c r="P394" s="1688"/>
      <c r="AH394" s="1695">
        <v>0</v>
      </c>
    </row>
    <row s="4518" customFormat="1" customHeight="1" ht="18.75" hidden="1">
      <c r="A395" s="1844"/>
      <c r="B395" s="1844"/>
      <c r="C395" s="433" t="s">
        <v>1194</v>
      </c>
      <c r="D395" s="2526"/>
      <c r="E395" s="2268"/>
      <c r="F395" s="2447"/>
      <c r="G395" s="2491"/>
      <c r="H395" s="1564"/>
      <c r="I395" s="715" t="s">
        <v>1193</v>
      </c>
      <c r="J395" s="635"/>
      <c r="K395" s="1564"/>
      <c r="L395" s="278"/>
      <c r="M395" s="405"/>
      <c r="N395" s="398"/>
      <c r="O395" s="1688"/>
      <c r="P395" s="1688"/>
      <c r="AH395" s="1695">
        <v>0</v>
      </c>
    </row>
    <row s="4518" customFormat="1" customHeight="1" ht="0.75" hidden="1">
      <c r="A396" s="1844"/>
      <c r="B396" s="1844"/>
      <c r="C396" s="433" t="s">
        <v>1202</v>
      </c>
      <c r="D396" s="2526"/>
      <c r="E396" s="2268"/>
      <c r="F396" s="2447"/>
      <c r="G396" s="464"/>
      <c r="H396" s="1564"/>
      <c r="I396" s="715"/>
      <c r="J396" s="635"/>
      <c r="K396" s="1564"/>
      <c r="L396" s="278"/>
      <c r="M396" s="405"/>
      <c r="N396" s="398"/>
      <c r="O396" s="1688"/>
      <c r="P396" s="1688"/>
      <c r="AH396" s="1695">
        <v>0</v>
      </c>
    </row>
    <row s="4518" customFormat="1" customHeight="1" ht="18.75" hidden="1">
      <c r="A397" s="1844" t="s">
        <v>313</v>
      </c>
      <c r="B397" s="1844" t="s">
        <v>314</v>
      </c>
      <c r="C397" s="433"/>
      <c r="D397" s="2526"/>
      <c r="E397" s="2268"/>
      <c r="F397" s="2447" t="str">
        <f>INDEX(PT_DIFFERENTIATION_VTAR,MATCH(A397,PT_DIFFERENTIATION_VTAR_ID,0))</f>
        <v>Тариф на подключение (технологическое присоединение) к централизованной системе водоотведения</v>
      </c>
      <c r="G397" s="2491" t="str">
        <f>INDEX(PT_DIFFERENTIATION_NTAR,MATCH(B397,PT_DIFFERENTIATION_NTAR_ID,0))</f>
        <v/>
      </c>
      <c r="H397" s="1926"/>
      <c r="I397" s="1803"/>
      <c r="J397" s="1837"/>
      <c r="K397" s="1842"/>
      <c r="L397" s="1926" t="s">
        <v>344</v>
      </c>
      <c r="M397" s="405"/>
      <c r="N397" s="398"/>
      <c r="O397" s="1688"/>
      <c r="P397" s="1688"/>
      <c r="AH397" s="1695">
        <v>0</v>
      </c>
    </row>
    <row s="4518" customFormat="1" customHeight="1" ht="18.75" hidden="1">
      <c r="A398" s="1844"/>
      <c r="B398" s="1844"/>
      <c r="C398" s="433" t="s">
        <v>1194</v>
      </c>
      <c r="D398" s="2526"/>
      <c r="E398" s="2268"/>
      <c r="F398" s="2447"/>
      <c r="G398" s="2491"/>
      <c r="H398" s="1564"/>
      <c r="I398" s="715" t="s">
        <v>1193</v>
      </c>
      <c r="J398" s="635"/>
      <c r="K398" s="1564"/>
      <c r="L398" s="278"/>
      <c r="M398" s="405"/>
      <c r="N398" s="398"/>
      <c r="O398" s="1688"/>
      <c r="P398" s="1688"/>
      <c r="AH398" s="1695">
        <v>0</v>
      </c>
    </row>
    <row s="4518" customFormat="1" customHeight="1" ht="1.05">
      <c r="A399" s="1844"/>
      <c r="B399" s="1844"/>
      <c r="C399" s="433" t="s">
        <v>1202</v>
      </c>
      <c r="D399" s="2526"/>
      <c r="E399" s="2268"/>
      <c r="F399" s="2447"/>
      <c r="G399" s="464"/>
      <c r="H399" s="1564"/>
      <c r="I399" s="715"/>
      <c r="J399" s="635"/>
      <c r="K399" s="1564"/>
      <c r="L399" s="278"/>
      <c r="M399" s="405"/>
      <c r="N399" s="398"/>
      <c r="O399" s="1688"/>
      <c r="P399" s="1688"/>
      <c r="AH399" s="1695">
        <v>1</v>
      </c>
    </row>
    <row s="4980" customFormat="1" customHeight="1" ht="3">
      <c r="A400" s="1844"/>
      <c r="B400" s="1844"/>
      <c r="C400" s="1845"/>
      <c r="E400" s="466"/>
      <c r="F400" s="466"/>
      <c r="G400" s="466"/>
      <c r="H400" s="466"/>
      <c r="I400" s="466"/>
      <c r="J400" s="466"/>
      <c r="K400" s="466"/>
      <c r="L400" s="466"/>
      <c r="M400" s="466"/>
      <c r="O400" s="260"/>
      <c r="P400" s="260"/>
      <c r="AH400" s="204">
        <v>3</v>
      </c>
    </row>
    <row customHeight="1" ht="26.25">
      <c r="E401" s="266"/>
      <c r="F401" s="2349"/>
      <c r="G401" s="2349"/>
      <c r="H401" s="2349"/>
      <c r="I401" s="2349"/>
      <c r="J401" s="2349"/>
      <c r="K401" s="2349"/>
      <c r="L401" s="2349"/>
      <c r="M401" s="2349"/>
      <c r="AH401" s="438">
        <v>25</v>
      </c>
    </row>
    <row customHeight="1" ht="14.25" hidden="1">
      <c r="A402" s="1843" t="s">
        <v>81</v>
      </c>
      <c r="B402" s="1843">
        <v>0</v>
      </c>
      <c r="C402" s="433">
        <v>0</v>
      </c>
      <c r="D402" s="408">
        <v>3</v>
      </c>
      <c r="E402" s="438">
        <v>6</v>
      </c>
      <c r="F402" s="438">
        <v>46</v>
      </c>
      <c r="G402" s="438">
        <v>35</v>
      </c>
      <c r="H402" s="438">
        <v>3</v>
      </c>
      <c r="I402" s="438">
        <v>11</v>
      </c>
      <c r="J402" s="438">
        <v>11</v>
      </c>
      <c r="K402" s="438">
        <v>35</v>
      </c>
      <c r="L402" s="438">
        <v>35</v>
      </c>
      <c r="M402" s="438">
        <v>84</v>
      </c>
      <c r="N402" s="438">
        <v>10</v>
      </c>
      <c r="O402" s="414">
        <v>10</v>
      </c>
      <c r="P402" s="414">
        <v>10</v>
      </c>
      <c r="Q402" s="438">
        <v>10</v>
      </c>
      <c r="R402" s="438">
        <v>10</v>
      </c>
      <c r="S402" s="438">
        <v>10</v>
      </c>
      <c r="T402" s="438">
        <v>10</v>
      </c>
      <c r="U402" s="438">
        <v>10</v>
      </c>
      <c r="V402" s="438">
        <v>10</v>
      </c>
      <c r="W402" s="438">
        <v>10</v>
      </c>
      <c r="X402" s="438">
        <v>10</v>
      </c>
      <c r="Y402" s="438">
        <v>10</v>
      </c>
      <c r="Z402" s="438">
        <v>10</v>
      </c>
      <c r="AA402" s="438">
        <v>10</v>
      </c>
      <c r="AB402" s="438">
        <v>10</v>
      </c>
      <c r="AC402" s="438">
        <v>10</v>
      </c>
      <c r="AD402" s="438">
        <v>10</v>
      </c>
      <c r="AE402" s="438">
        <v>10</v>
      </c>
      <c r="AF402" s="438">
        <v>10</v>
      </c>
      <c r="AG402" s="438">
        <v>10</v>
      </c>
      <c r="AH402" s="438">
        <v>14</v>
      </c>
    </row>
  </sheetData>
  <sheetProtection formatColumns="0" formatRows="0" autoFilter="0" sort="0" insertRows="0" insertColumns="1" deleteRows="0" deleteColumns="0"/>
  <mergeCells count="463">
    <mergeCell ref="G48:G49"/>
    <mergeCell ref="D125:D127"/>
    <mergeCell ref="E125:E127"/>
    <mergeCell ref="F125:F127"/>
    <mergeCell ref="G125:G126"/>
    <mergeCell ref="D200:D202"/>
    <mergeCell ref="E200:E202"/>
    <mergeCell ref="F200:F202"/>
    <mergeCell ref="G200:G201"/>
    <mergeCell ref="D83:D85"/>
    <mergeCell ref="E83:E85"/>
    <mergeCell ref="F83:F85"/>
    <mergeCell ref="D104:D106"/>
    <mergeCell ref="E104:E106"/>
    <mergeCell ref="D86:D88"/>
    <mergeCell ref="E86:E88"/>
    <mergeCell ref="F86:F88"/>
    <mergeCell ref="G185:G186"/>
    <mergeCell ref="G188:G189"/>
    <mergeCell ref="E48:E50"/>
    <mergeCell ref="F48:F50"/>
    <mergeCell ref="G110:G111"/>
    <mergeCell ref="G113:G114"/>
    <mergeCell ref="D89:D9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62:F364"/>
    <mergeCell ref="G359:G36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401:M401"/>
    <mergeCell ref="F325:L325"/>
    <mergeCell ref="D326:D328"/>
    <mergeCell ref="E326:E328"/>
    <mergeCell ref="F326:F328"/>
    <mergeCell ref="D329:D331"/>
    <mergeCell ref="E329:E331"/>
    <mergeCell ref="F329:F331"/>
    <mergeCell ref="D332:D334"/>
    <mergeCell ref="D338:D340"/>
    <mergeCell ref="E338:E340"/>
    <mergeCell ref="F338:F340"/>
    <mergeCell ref="D341:D343"/>
    <mergeCell ref="E341:E343"/>
    <mergeCell ref="F341:F343"/>
    <mergeCell ref="E332:E334"/>
    <mergeCell ref="F332:F334"/>
    <mergeCell ref="D335:D337"/>
    <mergeCell ref="E335:E337"/>
    <mergeCell ref="F359:F361"/>
    <mergeCell ref="D362:D364"/>
    <mergeCell ref="E362:E364"/>
    <mergeCell ref="D397:D399"/>
    <mergeCell ref="E397:E399"/>
    <mergeCell ref="G45:G46"/>
    <mergeCell ref="G51:G52"/>
    <mergeCell ref="G54:G55"/>
    <mergeCell ref="G57:G58"/>
    <mergeCell ref="M251:M254"/>
    <mergeCell ref="M101:M104"/>
    <mergeCell ref="F175:L175"/>
    <mergeCell ref="M176:M179"/>
    <mergeCell ref="F250:L250"/>
    <mergeCell ref="F51:F53"/>
    <mergeCell ref="F54:F56"/>
    <mergeCell ref="F89:F91"/>
    <mergeCell ref="F92:F94"/>
    <mergeCell ref="F104:F106"/>
    <mergeCell ref="F107:F109"/>
    <mergeCell ref="M24:M97"/>
    <mergeCell ref="G42:G43"/>
    <mergeCell ref="G157:G158"/>
    <mergeCell ref="G160:G161"/>
    <mergeCell ref="G163:G164"/>
    <mergeCell ref="G166:G167"/>
    <mergeCell ref="G182:G183"/>
    <mergeCell ref="G104:G105"/>
    <mergeCell ref="G107:G108"/>
    <mergeCell ref="D45:D47"/>
    <mergeCell ref="E45:E47"/>
    <mergeCell ref="F45:F47"/>
    <mergeCell ref="D63:D79"/>
    <mergeCell ref="E63:E79"/>
    <mergeCell ref="F63:F79"/>
    <mergeCell ref="D80:D82"/>
    <mergeCell ref="E80:E82"/>
    <mergeCell ref="F80:F82"/>
    <mergeCell ref="D57:D59"/>
    <mergeCell ref="E57:E59"/>
    <mergeCell ref="F57:F59"/>
    <mergeCell ref="D60:D62"/>
    <mergeCell ref="E60:E62"/>
    <mergeCell ref="F60:F62"/>
    <mergeCell ref="D51:D53"/>
    <mergeCell ref="E51:E53"/>
    <mergeCell ref="D54:D56"/>
    <mergeCell ref="E54:E56"/>
    <mergeCell ref="D48:D50"/>
    <mergeCell ref="E89:E91"/>
    <mergeCell ref="D92:D94"/>
    <mergeCell ref="E92:E94"/>
    <mergeCell ref="D107:D109"/>
    <mergeCell ref="E107:E109"/>
    <mergeCell ref="D122:D124"/>
    <mergeCell ref="E122:E124"/>
    <mergeCell ref="F122:F124"/>
    <mergeCell ref="F110:F112"/>
    <mergeCell ref="D113:D115"/>
    <mergeCell ref="E113:E115"/>
    <mergeCell ref="F113:F115"/>
    <mergeCell ref="D95:D97"/>
    <mergeCell ref="E95:E97"/>
    <mergeCell ref="F95:F97"/>
    <mergeCell ref="D101:D103"/>
    <mergeCell ref="E101:E103"/>
    <mergeCell ref="F101:F103"/>
    <mergeCell ref="D110:D112"/>
    <mergeCell ref="E110:E112"/>
    <mergeCell ref="F98:L98"/>
    <mergeCell ref="H99:I99"/>
    <mergeCell ref="F100:L100"/>
    <mergeCell ref="G116:G117"/>
    <mergeCell ref="D128:D130"/>
    <mergeCell ref="E128:E130"/>
    <mergeCell ref="F128:F130"/>
    <mergeCell ref="D116:D118"/>
    <mergeCell ref="E116:E118"/>
    <mergeCell ref="F116:F118"/>
    <mergeCell ref="D119:D121"/>
    <mergeCell ref="E119:E121"/>
    <mergeCell ref="F119:F121"/>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56"/>
    <mergeCell ref="E140:E156"/>
    <mergeCell ref="F140:F156"/>
    <mergeCell ref="D163:D165"/>
    <mergeCell ref="E163:E165"/>
    <mergeCell ref="F163:F165"/>
    <mergeCell ref="D166:D168"/>
    <mergeCell ref="E166:E168"/>
    <mergeCell ref="F166:F168"/>
    <mergeCell ref="D157:D159"/>
    <mergeCell ref="E157:E159"/>
    <mergeCell ref="F157:F159"/>
    <mergeCell ref="D160:D162"/>
    <mergeCell ref="E160:E162"/>
    <mergeCell ref="F160:F162"/>
    <mergeCell ref="G169:G170"/>
    <mergeCell ref="G172:G173"/>
    <mergeCell ref="G176:G177"/>
    <mergeCell ref="G179:G180"/>
    <mergeCell ref="D188:D190"/>
    <mergeCell ref="E188:E190"/>
    <mergeCell ref="F188:F190"/>
    <mergeCell ref="D191:D193"/>
    <mergeCell ref="E191:E193"/>
    <mergeCell ref="F191:F193"/>
    <mergeCell ref="D182:D184"/>
    <mergeCell ref="D179:D181"/>
    <mergeCell ref="E179:E181"/>
    <mergeCell ref="F179:F181"/>
    <mergeCell ref="D169:D171"/>
    <mergeCell ref="E169:E171"/>
    <mergeCell ref="F169:F171"/>
    <mergeCell ref="D172:D174"/>
    <mergeCell ref="E172:E174"/>
    <mergeCell ref="F172:F174"/>
    <mergeCell ref="D176:D178"/>
    <mergeCell ref="E176:E178"/>
    <mergeCell ref="F176:F178"/>
    <mergeCell ref="E182:E184"/>
    <mergeCell ref="F182:F184"/>
    <mergeCell ref="D185:D187"/>
    <mergeCell ref="E185:E187"/>
    <mergeCell ref="F185:F187"/>
    <mergeCell ref="D194:D196"/>
    <mergeCell ref="E194:E196"/>
    <mergeCell ref="F194:F196"/>
    <mergeCell ref="D197:D199"/>
    <mergeCell ref="E197:E199"/>
    <mergeCell ref="F197:F199"/>
    <mergeCell ref="D232:D234"/>
    <mergeCell ref="E232:E234"/>
    <mergeCell ref="F232:F234"/>
    <mergeCell ref="D209:D211"/>
    <mergeCell ref="E209:E211"/>
    <mergeCell ref="F209:F211"/>
    <mergeCell ref="D212:D214"/>
    <mergeCell ref="E212:E214"/>
    <mergeCell ref="F212:F214"/>
    <mergeCell ref="D203:D205"/>
    <mergeCell ref="E203:E205"/>
    <mergeCell ref="F203:F205"/>
    <mergeCell ref="D206:D208"/>
    <mergeCell ref="E206:E208"/>
    <mergeCell ref="F206:F208"/>
    <mergeCell ref="G206:G207"/>
    <mergeCell ref="D215:D231"/>
    <mergeCell ref="E215:E231"/>
    <mergeCell ref="F215:F231"/>
    <mergeCell ref="D235:D237"/>
    <mergeCell ref="E235:E237"/>
    <mergeCell ref="F235:F237"/>
    <mergeCell ref="D238:D240"/>
    <mergeCell ref="E238:E240"/>
    <mergeCell ref="F238:F240"/>
    <mergeCell ref="G235:G236"/>
    <mergeCell ref="G238:G239"/>
    <mergeCell ref="D257:D259"/>
    <mergeCell ref="E257:E259"/>
    <mergeCell ref="F257:F259"/>
    <mergeCell ref="D247:D249"/>
    <mergeCell ref="E247:E249"/>
    <mergeCell ref="F247:F249"/>
    <mergeCell ref="D251:D253"/>
    <mergeCell ref="E251:E253"/>
    <mergeCell ref="F251:F253"/>
    <mergeCell ref="D241:D243"/>
    <mergeCell ref="E241:E243"/>
    <mergeCell ref="F241:F243"/>
    <mergeCell ref="D244:D246"/>
    <mergeCell ref="E244:E246"/>
    <mergeCell ref="F244:F246"/>
    <mergeCell ref="G244:G245"/>
    <mergeCell ref="D266:D268"/>
    <mergeCell ref="E266:E268"/>
    <mergeCell ref="F266:F268"/>
    <mergeCell ref="D269:D271"/>
    <mergeCell ref="E269:E271"/>
    <mergeCell ref="F269:F271"/>
    <mergeCell ref="G269:G270"/>
    <mergeCell ref="D254:D256"/>
    <mergeCell ref="E254:E256"/>
    <mergeCell ref="F254:F256"/>
    <mergeCell ref="D260:D262"/>
    <mergeCell ref="E260:E262"/>
    <mergeCell ref="F260:F262"/>
    <mergeCell ref="D263:D265"/>
    <mergeCell ref="E263:E265"/>
    <mergeCell ref="F263:F265"/>
    <mergeCell ref="D281:D283"/>
    <mergeCell ref="E281:E283"/>
    <mergeCell ref="F281:F283"/>
    <mergeCell ref="G275:G276"/>
    <mergeCell ref="D287:D289"/>
    <mergeCell ref="E287:E289"/>
    <mergeCell ref="F287:F289"/>
    <mergeCell ref="D284:D286"/>
    <mergeCell ref="E284:E286"/>
    <mergeCell ref="F284:F286"/>
    <mergeCell ref="D272:D274"/>
    <mergeCell ref="E272:E274"/>
    <mergeCell ref="F272:F274"/>
    <mergeCell ref="D278:D280"/>
    <mergeCell ref="E278:E280"/>
    <mergeCell ref="F278:F280"/>
    <mergeCell ref="D275:D277"/>
    <mergeCell ref="E275:E277"/>
    <mergeCell ref="F275:F277"/>
    <mergeCell ref="D290:D306"/>
    <mergeCell ref="E290:E306"/>
    <mergeCell ref="F290:F306"/>
    <mergeCell ref="G287:G288"/>
    <mergeCell ref="G290:G291"/>
    <mergeCell ref="G307:G308"/>
    <mergeCell ref="D322:D324"/>
    <mergeCell ref="E322:E324"/>
    <mergeCell ref="F322:F324"/>
    <mergeCell ref="D313:D315"/>
    <mergeCell ref="E313:E315"/>
    <mergeCell ref="F313:F315"/>
    <mergeCell ref="D316:D318"/>
    <mergeCell ref="E316:E318"/>
    <mergeCell ref="F316:F318"/>
    <mergeCell ref="D307:D309"/>
    <mergeCell ref="E307:E309"/>
    <mergeCell ref="F307:F309"/>
    <mergeCell ref="D310:D312"/>
    <mergeCell ref="E310:E312"/>
    <mergeCell ref="F310:F312"/>
    <mergeCell ref="G310:G311"/>
    <mergeCell ref="D319:D321"/>
    <mergeCell ref="E319:E321"/>
    <mergeCell ref="F319:F321"/>
    <mergeCell ref="F335:F337"/>
    <mergeCell ref="D353:D355"/>
    <mergeCell ref="E353:E355"/>
    <mergeCell ref="F353:F355"/>
    <mergeCell ref="D356:D358"/>
    <mergeCell ref="E356:E358"/>
    <mergeCell ref="F356:F358"/>
    <mergeCell ref="D344:D346"/>
    <mergeCell ref="E344:E346"/>
    <mergeCell ref="F344:F346"/>
    <mergeCell ref="D347:D349"/>
    <mergeCell ref="E347:E349"/>
    <mergeCell ref="F347:F349"/>
    <mergeCell ref="D350:D352"/>
    <mergeCell ref="E350:E352"/>
    <mergeCell ref="F350:F352"/>
    <mergeCell ref="F397:F399"/>
    <mergeCell ref="M326:M329"/>
    <mergeCell ref="D391:D393"/>
    <mergeCell ref="E391:E393"/>
    <mergeCell ref="F391:F393"/>
    <mergeCell ref="D394:D396"/>
    <mergeCell ref="E394:E396"/>
    <mergeCell ref="F394:F396"/>
    <mergeCell ref="D385:D387"/>
    <mergeCell ref="E385:E387"/>
    <mergeCell ref="F385:F387"/>
    <mergeCell ref="D388:D390"/>
    <mergeCell ref="E388:E390"/>
    <mergeCell ref="F388:F390"/>
    <mergeCell ref="D365:D381"/>
    <mergeCell ref="E365:E381"/>
    <mergeCell ref="F365:F381"/>
    <mergeCell ref="D382:D384"/>
    <mergeCell ref="E382:E384"/>
    <mergeCell ref="F382:F384"/>
    <mergeCell ref="D359:D361"/>
    <mergeCell ref="E359:E361"/>
    <mergeCell ref="G397:G398"/>
    <mergeCell ref="G329:G330"/>
    <mergeCell ref="G60:G61"/>
    <mergeCell ref="G63:G64"/>
    <mergeCell ref="G80:G81"/>
    <mergeCell ref="G83:G84"/>
    <mergeCell ref="G86:G87"/>
    <mergeCell ref="G89:G90"/>
    <mergeCell ref="G92:G93"/>
    <mergeCell ref="G95:G96"/>
    <mergeCell ref="G101:G102"/>
    <mergeCell ref="G385:G386"/>
    <mergeCell ref="G388:G389"/>
    <mergeCell ref="G391:G392"/>
    <mergeCell ref="G394:G395"/>
    <mergeCell ref="G362:G363"/>
    <mergeCell ref="G365:G366"/>
    <mergeCell ref="G382:G383"/>
    <mergeCell ref="G356:G357"/>
    <mergeCell ref="G313:G314"/>
    <mergeCell ref="G316:G317"/>
    <mergeCell ref="G319:G320"/>
    <mergeCell ref="G322:G323"/>
    <mergeCell ref="G326:G327"/>
    <mergeCell ref="G332:G333"/>
    <mergeCell ref="G335:G336"/>
    <mergeCell ref="G338:G339"/>
    <mergeCell ref="G341:G342"/>
    <mergeCell ref="G344:G345"/>
    <mergeCell ref="G347:G348"/>
    <mergeCell ref="G353:G354"/>
    <mergeCell ref="G350:G351"/>
    <mergeCell ref="G119:G120"/>
    <mergeCell ref="G122:G123"/>
    <mergeCell ref="G128:G129"/>
    <mergeCell ref="G131:G132"/>
    <mergeCell ref="G272:G273"/>
    <mergeCell ref="G278:G279"/>
    <mergeCell ref="G281:G282"/>
    <mergeCell ref="G284:G285"/>
    <mergeCell ref="G241:G242"/>
    <mergeCell ref="G247:G248"/>
    <mergeCell ref="G251:G252"/>
    <mergeCell ref="G254:G255"/>
    <mergeCell ref="G257:G258"/>
    <mergeCell ref="G194:G195"/>
    <mergeCell ref="G197:G198"/>
    <mergeCell ref="G203:G204"/>
    <mergeCell ref="G260:G261"/>
    <mergeCell ref="G263:G264"/>
    <mergeCell ref="G266:G267"/>
    <mergeCell ref="G209:G210"/>
    <mergeCell ref="G212:G213"/>
    <mergeCell ref="G215:G216"/>
    <mergeCell ref="G232:G233"/>
    <mergeCell ref="G191:G192"/>
    <mergeCell ref="G65:G66"/>
    <mergeCell ref="G142:G143"/>
    <mergeCell ref="G217:G218"/>
    <mergeCell ref="G292:G293"/>
    <mergeCell ref="G367:G368"/>
    <mergeCell ref="G67:G68"/>
    <mergeCell ref="G144:G145"/>
    <mergeCell ref="G219:G220"/>
    <mergeCell ref="G294:G295"/>
    <mergeCell ref="G369:G370"/>
    <mergeCell ref="G69:G70"/>
    <mergeCell ref="G146:G147"/>
    <mergeCell ref="G221:G222"/>
    <mergeCell ref="G296:G297"/>
    <mergeCell ref="G371:G372"/>
    <mergeCell ref="G71:G72"/>
    <mergeCell ref="G148:G149"/>
    <mergeCell ref="G223:G224"/>
    <mergeCell ref="G298:G299"/>
    <mergeCell ref="G373:G374"/>
    <mergeCell ref="G73:G74"/>
    <mergeCell ref="G150:G151"/>
    <mergeCell ref="G225:G226"/>
    <mergeCell ref="G300:G301"/>
    <mergeCell ref="G375:G376"/>
    <mergeCell ref="G75:G76"/>
    <mergeCell ref="G152:G153"/>
    <mergeCell ref="G227:G228"/>
    <mergeCell ref="G302:G303"/>
    <mergeCell ref="G377:G378"/>
    <mergeCell ref="G77:G78"/>
    <mergeCell ref="G154:G155"/>
    <mergeCell ref="G229:G230"/>
    <mergeCell ref="G304:G305"/>
    <mergeCell ref="G379:G38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80:J80 I83:J83 I86:J86 I89:J89 I92:J92 I251:J251 I254:J254 I257:J257 I260:J260 I263:J263 I266:J266 I269:J269 I272:J272 I278:J278 I281:J281 I284:J284 I287:J287 I290:J290 I307:J307 I310:J310 I313:J313 I316:J316 I8:J8 I95:J95 I172:J172 I104:J104 I107:J107 I110:J110 I113:J113 I116:J116 I119:J119 I122:J122 I128:J128 I131:J131 I134:J134 I137:J137 I140:J140 I157:J157 I160:J160 I163:J163 I166:J166 I169:J169 I176:J176 I101:J101 I179:J179 I182:J182 I185:J185 I188:J188 I191:J191 I194:J194 I197:J197 I203:J203 I206:J206 I209:J209 I212:J212 I215:J215 I235:J235 I238:J238 I241:J241 I244:J244 I247:J247 I232:J232 I319:J319 I322:J322 I326:J326 I329:J329 I332:J332 I335:J335 I338:J338 I341:J341 I344:J344 I347:J347 I353:J353 I356:J356 I359:J359 I362:J362 I365:J365 I382:J382 I385:J385 I388:J388 I391:J391 I394:J394 I397:J397 I2:J2 I5:J5 I48:J48 I125:J125 I200:J200 I275:J275 I350:J350 I65 J65 I142 J142 I217 J217 I292 J292 I367 J367 I67 J67 I144 J144 I219 J219 I294 J294 I369 J369 I69 J69 I146 J146 I221 J221 I296 J296 I371 J371 I71 J71 I148 J148 I223 J223 I298 J298 I373 J373 I73 J73 I150 J150 I225 J225 I300 J300 I375 J375 I75 J75 I152 J152 I227 J227 I302 J302 I377 J377 I77 J77 I154 J154 I229 J229 I304 J304 I379 J37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9">
      <formula1>900</formula1>
    </dataValidation>
    <dataValidation type="textLength" operator="lessThanOrEqual" allowBlank="1" showInputMessage="1" showErrorMessage="1" errorTitle="Ошибка" error="Допускается ввод не более 900 символов!" sqref="M176:M177 M251:M252 M23 M101:M102 M326:M327">
      <formula1>900</formula1>
    </dataValidation>
    <dataValidation type="decimal" allowBlank="1" showErrorMessage="1" errorTitle="Ошибка" error="Допускается ввод только действительных чисел!" sqref="K251 K254 K257 K260 K263 K266 K269 K272 K278 K281 K284 K287 K290 K307 K310 K313 K316 K319 K10 K101 K169 K166 K163 K160 K157 K140 K137 K134 K131 K128 K122 K119 K116 K113 K110 K107 K104 K176 K172 K179 K182 K185 K188 K191 K194 K197 K203 K206 K209 K212 K215 K235 K238 K241 K244 K247 K232 K322 K326 K329 K332 K335 K338 K341 K344 K347 K353 K356 K359 K362 K365 K382 K385 K388 K391 K394 K397 K5 K125 K200 K275 K350 K142 K217 K292 K367 K144 K219 K294 K369 K146 K221 K296 K371 K148 K223 K298 K373 K150 K225 K300 K375 K152 K227 K302 K377 K154 K229 K304 K37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CE58D-B4C1-B389-2FCB-0.886B67E1}"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250</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338</v>
      </c>
      <c r="E8" s="2273"/>
      <c r="F8" s="2273"/>
      <c r="G8" s="2273"/>
      <c r="H8" s="2453" t="s">
        <v>339</v>
      </c>
      <c r="R8" s="438">
        <v>14</v>
      </c>
    </row>
    <row customHeight="1" ht="24">
      <c r="C9" s="440"/>
      <c r="D9" s="450" t="s">
        <v>87</v>
      </c>
      <c r="E9" s="172" t="s">
        <v>340</v>
      </c>
      <c r="F9" s="172" t="s">
        <v>341</v>
      </c>
      <c r="G9" s="172" t="s">
        <v>428</v>
      </c>
      <c r="H9" s="2453"/>
      <c r="R9" s="438">
        <v>23</v>
      </c>
    </row>
    <row customHeight="1" ht="1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1203</v>
      </c>
      <c r="G10" s="6443" t="s">
        <v>1204</v>
      </c>
      <c r="H10" s="2233" t="s">
        <v>1205</v>
      </c>
      <c r="R10" s="438">
        <v>14</v>
      </c>
    </row>
    <row customHeight="1" ht="1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1206</v>
      </c>
      <c r="G11" s="6443" t="s">
        <v>1207</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1208</v>
      </c>
      <c r="G12" s="6443" t="s">
        <v>1204</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1209</v>
      </c>
      <c r="G13" s="6443" t="s">
        <v>1210</v>
      </c>
      <c r="H13" s="2234"/>
      <c r="I13" s="414"/>
      <c r="K13" s="438"/>
      <c r="R13" s="438">
        <v>14</v>
      </c>
    </row>
    <row customHeight="1" ht="14.699999999999998">
      <c r="A14" s="407"/>
      <c r="C14" s="440"/>
      <c r="D14" s="411"/>
      <c r="E14" s="459" t="s">
        <v>360</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A88C075-A568-27FF-A21A-0.7A3A8EA4}"/>
    <hyperlink ref="G11" r:id="rId3" xr:uid="{F03924D5-6DBD-67A2-F4DA-0.251DBC27}"/>
    <hyperlink ref="G12" r:id="rId4" xr:uid="{951560EC-44BA-D125-5621-0.B4EB8E96}"/>
    <hyperlink ref="G13" r:id="rId5" xr:uid="{2754CC66-2E34-7C98-31C5-0.969289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67AD6-CDE6-BD9F-B985-0.9438848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1211</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339</v>
      </c>
      <c r="V9" s="569">
        <v>15</v>
      </c>
    </row>
    <row s="4518" customFormat="1" customHeight="1" ht="15.75">
      <c r="A10" s="823"/>
      <c r="C10" s="240"/>
      <c r="D10" s="775"/>
      <c r="E10" s="2431" t="s">
        <v>613</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614</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338</v>
      </c>
      <c r="E12" s="2434"/>
      <c r="F12" s="2434"/>
      <c r="G12" s="951"/>
      <c r="H12" s="951"/>
      <c r="I12" s="951"/>
      <c r="J12" s="951"/>
      <c r="K12" s="2263"/>
      <c r="U12" s="739"/>
      <c r="V12" s="822">
        <v>15</v>
      </c>
    </row>
    <row customHeight="1" ht="35.699999999999996">
      <c r="C13" s="240"/>
      <c r="D13" s="869" t="s">
        <v>87</v>
      </c>
      <c r="E13" s="871" t="s">
        <v>340</v>
      </c>
      <c r="F13" s="871" t="s">
        <v>615</v>
      </c>
      <c r="G13" s="872" t="s">
        <v>341</v>
      </c>
      <c r="H13" s="871" t="s">
        <v>428</v>
      </c>
      <c r="I13" s="872" t="s">
        <v>341</v>
      </c>
      <c r="J13" s="871" t="s">
        <v>428</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857</v>
      </c>
      <c r="F15" s="585" t="s">
        <v>858</v>
      </c>
      <c r="G15" s="742"/>
      <c r="H15" s="742"/>
      <c r="I15" s="742"/>
      <c r="J15" s="742"/>
      <c r="K15" s="353" t="s">
        <v>859</v>
      </c>
      <c r="V15" s="569">
        <v>0</v>
      </c>
    </row>
    <row customHeight="1" ht="22.5" hidden="1">
      <c r="A16" s="569"/>
      <c r="C16" s="590"/>
      <c r="D16" s="585">
        <v>2</v>
      </c>
      <c r="E16" s="343" t="s">
        <v>860</v>
      </c>
      <c r="F16" s="585" t="s">
        <v>861</v>
      </c>
      <c r="G16" s="742"/>
      <c r="H16" s="742"/>
      <c r="I16" s="742"/>
      <c r="J16" s="742"/>
      <c r="K16" s="353" t="s">
        <v>862</v>
      </c>
      <c r="V16" s="569">
        <v>0</v>
      </c>
    </row>
    <row customHeight="1" ht="123.75" hidden="1">
      <c r="A17" s="569"/>
      <c r="C17" s="590"/>
      <c r="D17" s="585">
        <v>3</v>
      </c>
      <c r="E17" s="343" t="s">
        <v>1212</v>
      </c>
      <c r="F17" s="585" t="s">
        <v>344</v>
      </c>
      <c r="G17" s="742"/>
      <c r="H17" s="742"/>
      <c r="I17" s="742"/>
      <c r="J17" s="742"/>
      <c r="K17" s="353" t="s">
        <v>1213</v>
      </c>
      <c r="V17" s="569">
        <v>0</v>
      </c>
    </row>
    <row customHeight="1" ht="48.29999999999999">
      <c r="A18" s="569"/>
      <c r="C18" s="590"/>
      <c r="D18" s="585">
        <v>3</v>
      </c>
      <c r="E18" s="343" t="s">
        <v>863</v>
      </c>
      <c r="F18" s="585" t="s">
        <v>344</v>
      </c>
      <c r="G18" s="873" t="s">
        <v>344</v>
      </c>
      <c r="H18" s="874" t="s">
        <v>344</v>
      </c>
      <c r="I18" s="585" t="s">
        <v>344</v>
      </c>
      <c r="J18" s="642" t="s">
        <v>344</v>
      </c>
      <c r="K18" s="353" t="s">
        <v>1214</v>
      </c>
      <c r="V18" s="569">
        <v>46</v>
      </c>
    </row>
    <row customHeight="1" ht="35.699999999999996">
      <c r="A19" s="569"/>
      <c r="C19" s="590"/>
      <c r="D19" s="603" t="s">
        <v>362</v>
      </c>
      <c r="E19" s="623" t="s">
        <v>865</v>
      </c>
      <c r="F19" s="585" t="s">
        <v>866</v>
      </c>
      <c r="G19" s="881"/>
      <c r="H19" s="170"/>
      <c r="I19" s="881"/>
      <c r="J19" s="882"/>
      <c r="K19" s="743"/>
      <c r="V19" s="569">
        <v>34</v>
      </c>
    </row>
    <row customHeight="1" ht="35.699999999999996">
      <c r="A20" s="569"/>
      <c r="C20" s="590"/>
      <c r="D20" s="1954" t="s">
        <v>370</v>
      </c>
      <c r="E20" s="623" t="s">
        <v>867</v>
      </c>
      <c r="F20" s="585" t="s">
        <v>868</v>
      </c>
      <c r="G20" s="881"/>
      <c r="H20" s="170"/>
      <c r="I20" s="881"/>
      <c r="J20" s="170"/>
      <c r="K20" s="743"/>
      <c r="V20" s="569">
        <v>34</v>
      </c>
    </row>
    <row customHeight="1" ht="48.29999999999999">
      <c r="A21" s="569"/>
      <c r="C21" s="590"/>
      <c r="D21" s="1954" t="s">
        <v>372</v>
      </c>
      <c r="E21" s="623" t="s">
        <v>869</v>
      </c>
      <c r="F21" s="585" t="s">
        <v>620</v>
      </c>
      <c r="G21" s="744"/>
      <c r="H21" s="170"/>
      <c r="I21" s="744"/>
      <c r="J21" s="170"/>
      <c r="K21" s="743"/>
      <c r="V21" s="569">
        <v>46</v>
      </c>
    </row>
    <row customHeight="1" ht="67.5" hidden="1">
      <c r="A22" s="569"/>
      <c r="C22" s="590"/>
      <c r="D22" s="585">
        <v>5</v>
      </c>
      <c r="E22" s="343" t="s">
        <v>1215</v>
      </c>
      <c r="F22" s="585" t="s">
        <v>607</v>
      </c>
      <c r="G22" s="745"/>
      <c r="H22" s="746"/>
      <c r="I22" s="745"/>
      <c r="J22" s="746"/>
      <c r="K22" s="353" t="s">
        <v>1216</v>
      </c>
      <c r="V22" s="569">
        <v>0</v>
      </c>
    </row>
    <row customHeight="1" ht="33.75" hidden="1">
      <c r="C23" s="515"/>
      <c r="D23" s="585">
        <v>6</v>
      </c>
      <c r="E23" s="343" t="s">
        <v>1217</v>
      </c>
      <c r="F23" s="585" t="s">
        <v>1218</v>
      </c>
      <c r="G23" s="745"/>
      <c r="H23" s="745"/>
      <c r="I23" s="745"/>
      <c r="J23" s="745"/>
      <c r="K23" s="353" t="s">
        <v>1219</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990ADA-ACEB-950D-C5FF-0.9A583D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1220</v>
      </c>
      <c r="B1" s="1131" t="s">
        <v>1221</v>
      </c>
      <c r="C1" s="1131" t="s">
        <v>1222</v>
      </c>
      <c r="D1" s="1131" t="s">
        <v>1223</v>
      </c>
      <c r="E1" s="1131" t="s">
        <v>1224</v>
      </c>
      <c r="F1" s="1131" t="s">
        <v>1225</v>
      </c>
      <c r="G1" s="1131" t="s">
        <v>1226</v>
      </c>
      <c r="H1" s="1131" t="s">
        <v>1227</v>
      </c>
      <c r="I1" s="1131" t="s">
        <v>1228</v>
      </c>
      <c r="J1" s="1131" t="s">
        <v>1229</v>
      </c>
      <c r="K1" s="1131" t="s">
        <v>1230</v>
      </c>
      <c r="L1" s="1131" t="s">
        <v>1231</v>
      </c>
      <c r="M1" s="1131"/>
      <c r="N1" s="1131" t="s">
        <v>1232</v>
      </c>
      <c r="O1" s="1131" t="s">
        <v>1233</v>
      </c>
      <c r="P1" s="1131" t="s">
        <v>1234</v>
      </c>
      <c r="Q1" s="1131" t="s">
        <v>1235</v>
      </c>
      <c r="R1" s="1131" t="s">
        <v>1236</v>
      </c>
      <c r="S1" s="1131" t="s">
        <v>1237</v>
      </c>
      <c r="T1" s="1131" t="s">
        <v>1238</v>
      </c>
      <c r="U1" s="1131" t="s">
        <v>1239</v>
      </c>
      <c r="V1" s="1131"/>
      <c r="W1" s="861" t="s">
        <v>1240</v>
      </c>
      <c r="X1" s="1131" t="s">
        <v>1241</v>
      </c>
      <c r="Y1" s="1131" t="s">
        <v>1242</v>
      </c>
      <c r="Z1" s="1131"/>
      <c r="AA1" s="1131" t="s">
        <v>1243</v>
      </c>
      <c r="AB1" s="1131"/>
      <c r="AC1" s="1131" t="s">
        <v>1244</v>
      </c>
      <c r="AD1" s="1131"/>
      <c r="AF1" s="1131" t="s">
        <v>1245</v>
      </c>
      <c r="AH1" s="1131" t="s">
        <v>1246</v>
      </c>
      <c r="AI1" s="1131" t="s">
        <v>1247</v>
      </c>
      <c r="AK1" s="1131" t="s">
        <v>1248</v>
      </c>
      <c r="AM1" s="1131" t="s">
        <v>1249</v>
      </c>
      <c r="AP1" s="1131" t="s">
        <v>1250</v>
      </c>
      <c r="AQ1" s="1131" t="s">
        <v>1251</v>
      </c>
      <c r="AS1" s="1131" t="s">
        <v>1252</v>
      </c>
      <c r="AU1" s="1131" t="s">
        <v>1253</v>
      </c>
      <c r="AW1" s="1131" t="s">
        <v>1254</v>
      </c>
      <c r="AX1" s="1131" t="s">
        <v>1255</v>
      </c>
      <c r="AZ1" s="1216" t="s">
        <v>1256</v>
      </c>
      <c r="BB1" s="1131" t="s">
        <v>1257</v>
      </c>
      <c r="BC1" s="1131"/>
      <c r="BE1" s="1131" t="s">
        <v>1258</v>
      </c>
      <c r="BF1" s="1131" t="s">
        <v>1259</v>
      </c>
      <c r="BH1" s="1133" t="s">
        <v>856</v>
      </c>
      <c r="BI1" s="1134"/>
      <c r="BJ1" s="1135" t="s">
        <v>1260</v>
      </c>
      <c r="BK1" s="1134"/>
      <c r="BL1" s="1136" t="s">
        <v>955</v>
      </c>
      <c r="BM1" s="1134"/>
      <c r="BN1" s="1137" t="s">
        <v>1261</v>
      </c>
      <c r="BS1" s="1491"/>
    </row>
    <row customHeight="1" ht="11.25">
      <c r="A2" s="1138" t="s">
        <v>1262</v>
      </c>
      <c r="B2" s="1139">
        <v>2000</v>
      </c>
      <c r="C2" s="1139">
        <v>2022</v>
      </c>
      <c r="D2" s="1139" t="s">
        <v>65</v>
      </c>
      <c r="E2" s="1140" t="s">
        <v>1263</v>
      </c>
      <c r="F2" s="1140" t="s">
        <v>1264</v>
      </c>
      <c r="G2" s="1140" t="s">
        <v>1265</v>
      </c>
      <c r="H2" s="1141" t="s">
        <v>54</v>
      </c>
      <c r="I2" s="1140" t="s">
        <v>108</v>
      </c>
      <c r="J2" s="1140" t="s">
        <v>1266</v>
      </c>
      <c r="K2" s="1142" t="s">
        <v>1199</v>
      </c>
      <c r="L2" s="1143"/>
      <c r="M2" s="1142">
        <v>1</v>
      </c>
      <c r="N2" s="1226" t="s">
        <v>1267</v>
      </c>
      <c r="O2" s="1141" t="s">
        <v>1268</v>
      </c>
      <c r="P2" s="1144" t="s">
        <v>37</v>
      </c>
      <c r="Q2" s="1145" t="s">
        <v>1269</v>
      </c>
      <c r="R2" s="207" t="s">
        <v>1270</v>
      </c>
      <c r="S2" s="207" t="s">
        <v>1271</v>
      </c>
      <c r="T2" s="1146" t="s">
        <v>1272</v>
      </c>
      <c r="U2" s="1143" t="s">
        <v>1273</v>
      </c>
      <c r="V2" s="1147">
        <v>1</v>
      </c>
      <c r="W2" s="1148"/>
      <c r="X2" s="1148" t="s">
        <v>1274</v>
      </c>
      <c r="Y2" s="1139" t="s">
        <v>1275</v>
      </c>
      <c r="Z2" s="1149"/>
      <c r="AA2" s="1139" t="s">
        <v>1276</v>
      </c>
      <c r="AB2" s="1150" t="s">
        <v>1276</v>
      </c>
      <c r="AC2" s="1139" t="s">
        <v>1277</v>
      </c>
      <c r="AD2" s="1150" t="s">
        <v>1277</v>
      </c>
      <c r="AF2" s="1141" t="s">
        <v>1273</v>
      </c>
      <c r="AH2" s="1140" t="s">
        <v>1278</v>
      </c>
      <c r="AI2" s="1140" t="s">
        <v>1278</v>
      </c>
      <c r="AK2" s="1140" t="s">
        <v>1279</v>
      </c>
      <c r="AM2" s="1140" t="s">
        <v>1280</v>
      </c>
      <c r="AP2" s="1151" t="s">
        <v>1274</v>
      </c>
      <c r="AQ2" s="1152" t="s">
        <v>1274</v>
      </c>
      <c r="AS2" s="1139" t="s">
        <v>1281</v>
      </c>
      <c r="AU2" s="1184" t="s">
        <v>552</v>
      </c>
      <c r="AW2" s="1184" t="s">
        <v>1282</v>
      </c>
      <c r="AX2" s="1184" t="s">
        <v>1282</v>
      </c>
      <c r="AZ2" s="1184" t="s">
        <v>1283</v>
      </c>
      <c r="BB2" s="1184" t="s">
        <v>1284</v>
      </c>
      <c r="BC2" s="1184" t="s">
        <v>1285</v>
      </c>
      <c r="BE2" s="1184">
        <v>2000</v>
      </c>
      <c r="BF2" s="1184" t="s">
        <v>1286</v>
      </c>
    </row>
    <row customHeight="1" ht="11.25">
      <c r="A3" s="1138" t="s">
        <v>1287</v>
      </c>
      <c r="B3" s="1139">
        <v>2001</v>
      </c>
      <c r="C3" s="1139">
        <v>2023</v>
      </c>
      <c r="D3" s="1139" t="s">
        <v>19</v>
      </c>
      <c r="E3" s="1140" t="s">
        <v>1288</v>
      </c>
      <c r="F3" s="1140" t="s">
        <v>1289</v>
      </c>
      <c r="G3" s="1140" t="s">
        <v>1290</v>
      </c>
      <c r="H3" s="1141" t="s">
        <v>1291</v>
      </c>
      <c r="I3" s="1140" t="s">
        <v>109</v>
      </c>
      <c r="J3" s="1140" t="s">
        <v>605</v>
      </c>
      <c r="K3" s="1142" t="s">
        <v>1292</v>
      </c>
      <c r="L3" s="1143">
        <f>_xlfn.IFERROR(MATCH(K3,OFFER_METHOD,0),0)</f>
        <v>0</v>
      </c>
      <c r="M3" s="1142">
        <v>2</v>
      </c>
      <c r="N3" s="1226" t="s">
        <v>1293</v>
      </c>
      <c r="O3" s="1141" t="s">
        <v>1294</v>
      </c>
      <c r="P3" s="1144" t="s">
        <v>1295</v>
      </c>
      <c r="Q3" s="1145" t="s">
        <v>1296</v>
      </c>
      <c r="R3" s="207" t="s">
        <v>1297</v>
      </c>
      <c r="S3" s="207" t="s">
        <v>1298</v>
      </c>
      <c r="T3" s="1146" t="s">
        <v>1299</v>
      </c>
      <c r="U3" s="1143" t="s">
        <v>1300</v>
      </c>
      <c r="V3" s="1147">
        <v>2</v>
      </c>
      <c r="W3" s="1148"/>
      <c r="X3" s="1148" t="s">
        <v>1301</v>
      </c>
      <c r="Y3" s="1139" t="s">
        <v>1275</v>
      </c>
      <c r="Z3" s="1149"/>
      <c r="AA3" s="1139" t="s">
        <v>1302</v>
      </c>
      <c r="AB3" s="1150" t="s">
        <v>1302</v>
      </c>
      <c r="AC3" s="1139" t="s">
        <v>1303</v>
      </c>
      <c r="AD3" s="1150" t="s">
        <v>1303</v>
      </c>
      <c r="AF3" s="1141" t="s">
        <v>1300</v>
      </c>
      <c r="AH3" s="1140" t="s">
        <v>1304</v>
      </c>
      <c r="AI3" s="1140" t="s">
        <v>1305</v>
      </c>
      <c r="AK3" s="1140" t="s">
        <v>1306</v>
      </c>
      <c r="AM3" s="1140" t="s">
        <v>1307</v>
      </c>
      <c r="AP3" s="1151" t="s">
        <v>1308</v>
      </c>
      <c r="AQ3" s="1152" t="s">
        <v>1308</v>
      </c>
      <c r="AS3" s="1139" t="s">
        <v>1309</v>
      </c>
      <c r="AU3" s="1184" t="s">
        <v>555</v>
      </c>
      <c r="AW3" s="1184" t="s">
        <v>1310</v>
      </c>
      <c r="AX3" s="1184" t="s">
        <v>1310</v>
      </c>
      <c r="AZ3" s="1184" t="s">
        <v>1311</v>
      </c>
      <c r="BB3" s="1184" t="s">
        <v>1312</v>
      </c>
      <c r="BC3" s="1184" t="s">
        <v>1285</v>
      </c>
      <c r="BE3" s="1184">
        <v>2001</v>
      </c>
      <c r="BF3" s="1184" t="s">
        <v>1313</v>
      </c>
      <c r="BH3" s="1131" t="s">
        <v>1314</v>
      </c>
      <c r="BJ3" s="1131" t="s">
        <v>1315</v>
      </c>
      <c r="BL3" s="1131" t="s">
        <v>1316</v>
      </c>
      <c r="BN3" s="1131" t="s">
        <v>1317</v>
      </c>
      <c r="BR3" s="1131" t="s">
        <v>1318</v>
      </c>
      <c r="BS3" s="1492"/>
      <c r="BT3" s="1134"/>
      <c r="BU3" s="1131" t="s">
        <v>1319</v>
      </c>
      <c r="BV3" s="1134"/>
      <c r="BW3" s="1754"/>
      <c r="BX3" s="1756" t="s">
        <v>1320</v>
      </c>
      <c r="CA3" s="1131" t="s">
        <v>1321</v>
      </c>
    </row>
    <row customHeight="1" ht="11.25">
      <c r="A4" s="1138" t="s">
        <v>1322</v>
      </c>
      <c r="B4" s="1139">
        <v>2002</v>
      </c>
      <c r="C4" s="1139">
        <v>2024</v>
      </c>
      <c r="E4" s="1140" t="s">
        <v>1323</v>
      </c>
      <c r="F4" s="1140" t="s">
        <v>1324</v>
      </c>
      <c r="H4" s="1141" t="s">
        <v>1325</v>
      </c>
      <c r="I4" s="1140" t="s">
        <v>89</v>
      </c>
      <c r="J4" s="1140" t="s">
        <v>1326</v>
      </c>
      <c r="K4" s="1142" t="s">
        <v>1327</v>
      </c>
      <c r="L4" s="1143">
        <f>_xlfn.IFERROR(MATCH(K4,OFFER_METHOD,0),0)</f>
        <v>0</v>
      </c>
      <c r="M4" s="1142">
        <v>3</v>
      </c>
      <c r="N4" s="1226" t="s">
        <v>1328</v>
      </c>
      <c r="O4" s="1140" t="s">
        <v>1329</v>
      </c>
      <c r="Q4" s="1145" t="s">
        <v>1330</v>
      </c>
      <c r="R4" s="207" t="s">
        <v>1331</v>
      </c>
      <c r="S4" s="207" t="s">
        <v>1332</v>
      </c>
      <c r="T4" s="1146" t="s">
        <v>1333</v>
      </c>
      <c r="U4" s="1143" t="s">
        <v>1334</v>
      </c>
      <c r="V4" s="1147">
        <v>3</v>
      </c>
      <c r="W4" s="1148"/>
      <c r="X4" s="1148" t="s">
        <v>1335</v>
      </c>
      <c r="Y4" s="1139" t="s">
        <v>1275</v>
      </c>
      <c r="Z4" s="1155"/>
      <c r="AC4" s="1139" t="s">
        <v>1336</v>
      </c>
      <c r="AD4" s="1150" t="s">
        <v>1336</v>
      </c>
      <c r="AF4" s="1141" t="s">
        <v>1334</v>
      </c>
      <c r="AH4" s="1141" t="s">
        <v>1337</v>
      </c>
      <c r="AK4" s="1140" t="s">
        <v>1338</v>
      </c>
      <c r="AM4" s="1140" t="s">
        <v>1339</v>
      </c>
      <c r="AP4" s="1151" t="s">
        <v>1301</v>
      </c>
      <c r="AQ4" s="1152" t="s">
        <v>1301</v>
      </c>
      <c r="AS4" s="1139" t="s">
        <v>1340</v>
      </c>
      <c r="AU4" s="1184" t="s">
        <v>557</v>
      </c>
      <c r="AW4" s="1184" t="s">
        <v>1341</v>
      </c>
      <c r="AX4" s="1184" t="s">
        <v>1341</v>
      </c>
      <c r="AZ4" s="1184" t="s">
        <v>1342</v>
      </c>
      <c r="BB4" s="1184" t="s">
        <v>1343</v>
      </c>
      <c r="BC4" s="1184" t="s">
        <v>1344</v>
      </c>
      <c r="BE4" s="1184">
        <v>2002</v>
      </c>
      <c r="BF4" s="1184" t="s">
        <v>1345</v>
      </c>
      <c r="BH4" s="1132" t="s">
        <v>1346</v>
      </c>
      <c r="BJ4" s="1132" t="s">
        <v>1346</v>
      </c>
      <c r="BL4" s="1132" t="s">
        <v>1346</v>
      </c>
      <c r="BN4" s="1132" t="s">
        <v>1346</v>
      </c>
      <c r="BQ4" s="1496" t="s">
        <v>1347</v>
      </c>
      <c r="BR4" s="1223" t="s">
        <v>1348</v>
      </c>
      <c r="BS4" s="338"/>
      <c r="BT4" s="1496" t="s">
        <v>1349</v>
      </c>
      <c r="BU4" s="1223" t="s">
        <v>1350</v>
      </c>
      <c r="BV4" s="1134"/>
      <c r="BW4" s="1761" t="s">
        <v>1351</v>
      </c>
      <c r="BX4" s="1755" t="s">
        <v>1352</v>
      </c>
      <c r="BZ4" s="1496" t="s">
        <v>1353</v>
      </c>
      <c r="CA4" s="1223" t="s">
        <v>1354</v>
      </c>
    </row>
    <row customHeight="1" ht="11.25">
      <c r="A5" s="1138" t="s">
        <v>1355</v>
      </c>
      <c r="B5" s="1139">
        <v>2003</v>
      </c>
      <c r="C5" s="1139">
        <v>2025</v>
      </c>
      <c r="E5" s="1140" t="s">
        <v>1356</v>
      </c>
      <c r="F5" s="1140" t="s">
        <v>1357</v>
      </c>
      <c r="H5" s="1141" t="s">
        <v>1358</v>
      </c>
      <c r="I5" s="1140" t="s">
        <v>90</v>
      </c>
      <c r="K5" s="1142" t="s">
        <v>1359</v>
      </c>
      <c r="L5" s="1143">
        <f>_xlfn.IFERROR(MATCH(K5,OFFER_METHOD,0),0)</f>
        <v>0</v>
      </c>
      <c r="M5" s="1142">
        <v>4</v>
      </c>
      <c r="N5" s="1156" t="s">
        <v>1360</v>
      </c>
      <c r="O5" s="1140" t="s">
        <v>1361</v>
      </c>
      <c r="Q5" s="1145" t="s">
        <v>1362</v>
      </c>
      <c r="R5" s="207" t="s">
        <v>1363</v>
      </c>
      <c r="T5" s="1141" t="s">
        <v>1364</v>
      </c>
      <c r="U5" s="1143" t="s">
        <v>1365</v>
      </c>
      <c r="V5" s="1147">
        <v>4</v>
      </c>
      <c r="W5" s="1148"/>
      <c r="X5" s="1148" t="s">
        <v>165</v>
      </c>
      <c r="Y5" s="1139" t="s">
        <v>1366</v>
      </c>
      <c r="Z5" s="1155">
        <v>1</v>
      </c>
      <c r="AF5" s="1141" t="s">
        <v>1367</v>
      </c>
      <c r="AH5" s="1140" t="s">
        <v>1368</v>
      </c>
      <c r="AK5" s="1140" t="s">
        <v>1369</v>
      </c>
      <c r="AM5" s="1140" t="s">
        <v>1370</v>
      </c>
      <c r="AP5" s="1151" t="s">
        <v>165</v>
      </c>
      <c r="AQ5" s="1152" t="s">
        <v>165</v>
      </c>
      <c r="AU5" s="1184" t="s">
        <v>559</v>
      </c>
      <c r="AW5" s="1184" t="s">
        <v>1371</v>
      </c>
      <c r="AX5" s="1184" t="s">
        <v>1371</v>
      </c>
      <c r="AZ5" s="1184" t="s">
        <v>1372</v>
      </c>
      <c r="BB5" s="1184" t="s">
        <v>1373</v>
      </c>
      <c r="BC5" s="1184" t="s">
        <v>1374</v>
      </c>
      <c r="BE5" s="1184">
        <v>2003</v>
      </c>
      <c r="BF5" s="1184" t="s">
        <v>1375</v>
      </c>
      <c r="BH5" s="1132" t="s">
        <v>1376</v>
      </c>
      <c r="BJ5" s="1132" t="s">
        <v>1376</v>
      </c>
      <c r="BL5" s="1132" t="s">
        <v>1376</v>
      </c>
      <c r="BN5" s="1132" t="s">
        <v>1377</v>
      </c>
      <c r="BQ5" s="1345">
        <v>4213775</v>
      </c>
      <c r="BR5" s="1132" t="s">
        <v>1274</v>
      </c>
      <c r="BS5" s="1493"/>
      <c r="BT5" s="1345">
        <v>64236871</v>
      </c>
      <c r="BU5" s="1132" t="s">
        <v>226</v>
      </c>
      <c r="BV5" s="1134"/>
      <c r="BW5" s="1759">
        <v>4213767</v>
      </c>
      <c r="BX5" s="1757" t="s">
        <v>1378</v>
      </c>
      <c r="BZ5" s="1345">
        <v>64237509</v>
      </c>
      <c r="CA5" s="1359" t="s">
        <v>1379</v>
      </c>
    </row>
    <row customHeight="1" ht="11.25">
      <c r="A6" s="1138" t="s">
        <v>1380</v>
      </c>
      <c r="B6" s="1139">
        <v>2004</v>
      </c>
      <c r="C6" s="1139">
        <v>2026</v>
      </c>
      <c r="E6" s="1140" t="s">
        <v>1381</v>
      </c>
      <c r="F6" s="1157"/>
      <c r="H6" s="1141" t="s">
        <v>1382</v>
      </c>
      <c r="I6" s="1140" t="s">
        <v>110</v>
      </c>
      <c r="J6" s="1131" t="s">
        <v>1383</v>
      </c>
      <c r="L6" s="1143">
        <f>SUM(kind_of_control_method_filter)</f>
        <v>0</v>
      </c>
      <c r="N6" s="1156" t="s">
        <v>1384</v>
      </c>
      <c r="O6" s="1140" t="s">
        <v>1385</v>
      </c>
      <c r="R6" s="207" t="s">
        <v>1269</v>
      </c>
      <c r="T6" s="1141" t="s">
        <v>1386</v>
      </c>
      <c r="U6" s="1143" t="s">
        <v>1367</v>
      </c>
      <c r="V6" s="1147">
        <v>5</v>
      </c>
      <c r="W6" s="1148"/>
      <c r="X6" s="1139" t="s">
        <v>171</v>
      </c>
      <c r="Y6" s="1139" t="s">
        <v>1387</v>
      </c>
      <c r="Z6" s="1155"/>
      <c r="AA6" s="1158"/>
      <c r="AH6" s="1140" t="s">
        <v>1388</v>
      </c>
      <c r="AK6" s="1140" t="s">
        <v>1389</v>
      </c>
      <c r="AM6" s="1140" t="s">
        <v>1390</v>
      </c>
      <c r="AP6" s="1151" t="s">
        <v>171</v>
      </c>
      <c r="AQ6" s="1152" t="s">
        <v>171</v>
      </c>
      <c r="AU6" s="1184" t="s">
        <v>1391</v>
      </c>
      <c r="AW6" s="1184" t="s">
        <v>1392</v>
      </c>
      <c r="AX6" s="1184" t="s">
        <v>1392</v>
      </c>
      <c r="BB6" s="1184" t="s">
        <v>1393</v>
      </c>
      <c r="BC6" s="1184" t="s">
        <v>1374</v>
      </c>
      <c r="BE6" s="1184">
        <v>2004</v>
      </c>
      <c r="BF6" s="1184" t="s">
        <v>1394</v>
      </c>
      <c r="BH6" s="1132" t="s">
        <v>1395</v>
      </c>
      <c r="BJ6" s="1132" t="s">
        <v>1396</v>
      </c>
      <c r="BL6" s="1132" t="s">
        <v>1396</v>
      </c>
      <c r="BN6" s="1132" t="s">
        <v>1397</v>
      </c>
      <c r="BQ6" s="1345">
        <v>4213784</v>
      </c>
      <c r="BR6" s="1359" t="s">
        <v>1308</v>
      </c>
      <c r="BS6" s="1494"/>
      <c r="BT6" s="1345">
        <v>64236872</v>
      </c>
      <c r="BU6" s="1132" t="s">
        <v>231</v>
      </c>
      <c r="BV6" s="1134"/>
      <c r="BW6" s="1759">
        <v>4213768</v>
      </c>
      <c r="BX6" s="1757" t="s">
        <v>292</v>
      </c>
      <c r="BZ6" s="1345">
        <v>64237510</v>
      </c>
      <c r="CA6" s="1132" t="s">
        <v>1398</v>
      </c>
    </row>
    <row customHeight="1" ht="11.25">
      <c r="A7" s="1138" t="s">
        <v>1399</v>
      </c>
      <c r="B7" s="1139">
        <v>2005</v>
      </c>
      <c r="E7" s="1140" t="s">
        <v>1400</v>
      </c>
      <c r="F7" s="1157"/>
      <c r="H7" s="1141" t="s">
        <v>1401</v>
      </c>
      <c r="I7" s="1140" t="s">
        <v>91</v>
      </c>
      <c r="J7" s="1140" t="s">
        <v>1402</v>
      </c>
      <c r="N7" s="1160" t="s">
        <v>1403</v>
      </c>
      <c r="O7" s="1140" t="s">
        <v>1404</v>
      </c>
      <c r="U7" s="1143" t="s">
        <v>19</v>
      </c>
      <c r="V7" s="434" t="s">
        <v>91</v>
      </c>
      <c r="W7" s="1148"/>
      <c r="X7" s="1139" t="s">
        <v>177</v>
      </c>
      <c r="Y7" s="1139" t="s">
        <v>1366</v>
      </c>
      <c r="Z7" s="1155"/>
      <c r="AA7" s="1158"/>
      <c r="AH7" s="1140" t="s">
        <v>1405</v>
      </c>
      <c r="AK7" s="1140" t="s">
        <v>1406</v>
      </c>
      <c r="AM7" s="1140" t="s">
        <v>1407</v>
      </c>
      <c r="AP7" s="1151" t="s">
        <v>177</v>
      </c>
      <c r="AQ7" s="1152" t="s">
        <v>177</v>
      </c>
      <c r="AU7" s="1184" t="s">
        <v>1408</v>
      </c>
      <c r="AW7" s="1184" t="s">
        <v>1409</v>
      </c>
      <c r="AX7" s="1184" t="s">
        <v>1409</v>
      </c>
      <c r="AZ7" s="1131" t="s">
        <v>1410</v>
      </c>
      <c r="BB7" s="1184" t="s">
        <v>1411</v>
      </c>
      <c r="BC7" s="1184" t="s">
        <v>1374</v>
      </c>
      <c r="BE7" s="1184">
        <v>2005</v>
      </c>
      <c r="BF7" s="1184" t="s">
        <v>1412</v>
      </c>
      <c r="BH7" s="1132" t="s">
        <v>1413</v>
      </c>
      <c r="BJ7" s="1132" t="s">
        <v>1395</v>
      </c>
      <c r="BL7" s="1132" t="s">
        <v>1395</v>
      </c>
      <c r="BN7" s="1132" t="s">
        <v>1414</v>
      </c>
      <c r="BQ7" s="1345">
        <v>4213781</v>
      </c>
      <c r="BR7" s="1132" t="s">
        <v>1301</v>
      </c>
      <c r="BS7" s="1493"/>
      <c r="BT7" s="1345">
        <v>64236873</v>
      </c>
      <c r="BU7" s="1132" t="s">
        <v>236</v>
      </c>
      <c r="BV7" s="1134"/>
      <c r="BW7" s="1759">
        <v>4213769</v>
      </c>
      <c r="BX7" s="1757" t="s">
        <v>1415</v>
      </c>
      <c r="BZ7" s="1345">
        <v>64237511</v>
      </c>
      <c r="CA7" s="1132" t="s">
        <v>307</v>
      </c>
    </row>
    <row customHeight="1" ht="11.25">
      <c r="A8" s="1138" t="s">
        <v>1416</v>
      </c>
      <c r="B8" s="1139">
        <v>2006</v>
      </c>
      <c r="E8" s="1140" t="s">
        <v>1417</v>
      </c>
      <c r="F8" s="1157"/>
      <c r="H8" s="1141" t="s">
        <v>1418</v>
      </c>
      <c r="I8" s="1140" t="s">
        <v>92</v>
      </c>
      <c r="J8" s="1140" t="s">
        <v>1419</v>
      </c>
      <c r="N8" s="1227" t="s">
        <v>1420</v>
      </c>
      <c r="O8" s="1140" t="s">
        <v>1421</v>
      </c>
      <c r="V8" s="434" t="s">
        <v>92</v>
      </c>
      <c r="W8" s="1148"/>
      <c r="X8" s="1139" t="s">
        <v>183</v>
      </c>
      <c r="Y8" s="1139" t="s">
        <v>1366</v>
      </c>
      <c r="Z8" s="1155"/>
      <c r="AA8" s="1158"/>
      <c r="AK8" s="1140" t="s">
        <v>1422</v>
      </c>
      <c r="AP8" s="1151" t="s">
        <v>183</v>
      </c>
      <c r="AQ8" s="1152" t="s">
        <v>183</v>
      </c>
      <c r="AU8" s="1184" t="s">
        <v>1423</v>
      </c>
      <c r="AW8" s="1184" t="s">
        <v>1424</v>
      </c>
      <c r="AX8" s="1184" t="s">
        <v>1424</v>
      </c>
      <c r="AZ8" s="1184" t="s">
        <v>1425</v>
      </c>
      <c r="BB8" s="1184" t="s">
        <v>1426</v>
      </c>
      <c r="BC8" s="1184" t="s">
        <v>1374</v>
      </c>
      <c r="BE8" s="1184">
        <v>2006</v>
      </c>
      <c r="BF8" s="1184" t="s">
        <v>1427</v>
      </c>
      <c r="BH8" s="1132" t="s">
        <v>1428</v>
      </c>
      <c r="BJ8" s="1132" t="s">
        <v>1429</v>
      </c>
      <c r="BL8" s="1132" t="s">
        <v>1429</v>
      </c>
      <c r="BN8" s="1132" t="s">
        <v>1430</v>
      </c>
      <c r="BQ8" s="1345">
        <v>4213776</v>
      </c>
      <c r="BR8" s="1132" t="s">
        <v>165</v>
      </c>
      <c r="BS8" s="1493"/>
      <c r="BT8" s="1345">
        <v>64236874</v>
      </c>
      <c r="BU8" s="1359" t="s">
        <v>1431</v>
      </c>
      <c r="BV8" s="1134"/>
      <c r="BW8" s="1759">
        <v>4213770</v>
      </c>
      <c r="BX8" s="1760" t="s">
        <v>1432</v>
      </c>
      <c r="BZ8" s="1345">
        <v>64237512</v>
      </c>
      <c r="CA8" s="1132" t="s">
        <v>302</v>
      </c>
    </row>
    <row customHeight="1" ht="11.25">
      <c r="A9" s="1138" t="s">
        <v>1433</v>
      </c>
      <c r="B9" s="1139">
        <v>2007</v>
      </c>
      <c r="E9" s="1140" t="s">
        <v>1434</v>
      </c>
      <c r="F9" s="1157"/>
      <c r="G9" s="1131" t="s">
        <v>1435</v>
      </c>
      <c r="H9" s="1131" t="s">
        <v>1436</v>
      </c>
      <c r="I9" s="1140" t="s">
        <v>111</v>
      </c>
      <c r="O9" s="1140" t="s">
        <v>1437</v>
      </c>
      <c r="V9" s="434" t="s">
        <v>111</v>
      </c>
      <c r="W9" s="1148"/>
      <c r="X9" s="1139" t="s">
        <v>189</v>
      </c>
      <c r="Y9" s="1139" t="s">
        <v>1275</v>
      </c>
      <c r="Z9" s="1155">
        <v>1</v>
      </c>
      <c r="AA9" s="1158"/>
      <c r="AK9" s="1140" t="s">
        <v>1438</v>
      </c>
      <c r="AP9" s="1151" t="s">
        <v>1439</v>
      </c>
      <c r="AQ9" s="1152" t="s">
        <v>1439</v>
      </c>
      <c r="AW9" s="1184" t="s">
        <v>1440</v>
      </c>
      <c r="AX9" s="1184" t="s">
        <v>1440</v>
      </c>
      <c r="AZ9" s="1184" t="s">
        <v>1441</v>
      </c>
      <c r="BB9" s="1184" t="s">
        <v>1442</v>
      </c>
      <c r="BC9" s="1184" t="s">
        <v>1374</v>
      </c>
      <c r="BE9" s="1184">
        <v>2007</v>
      </c>
      <c r="BF9" s="1184" t="s">
        <v>1443</v>
      </c>
      <c r="BH9" s="1132" t="s">
        <v>1444</v>
      </c>
      <c r="BJ9" s="1132" t="s">
        <v>1445</v>
      </c>
      <c r="BL9" s="1132" t="s">
        <v>1445</v>
      </c>
      <c r="BN9" s="1132" t="s">
        <v>1446</v>
      </c>
      <c r="BQ9" s="1345">
        <v>4213777</v>
      </c>
      <c r="BR9" s="1132" t="s">
        <v>171</v>
      </c>
      <c r="BS9" s="1493"/>
      <c r="BT9" s="1345">
        <v>64236875</v>
      </c>
      <c r="BU9" s="1132" t="s">
        <v>241</v>
      </c>
      <c r="BV9" s="1134"/>
      <c r="BW9" s="1754"/>
      <c r="BX9" s="1754"/>
    </row>
    <row customHeight="1" ht="11.25">
      <c r="A10" s="1138" t="s">
        <v>1447</v>
      </c>
      <c r="B10" s="1139">
        <v>2008</v>
      </c>
      <c r="E10" s="1140" t="s">
        <v>1448</v>
      </c>
      <c r="F10" s="1157"/>
      <c r="G10" s="1140" t="s">
        <v>1449</v>
      </c>
      <c r="H10" s="1140" t="s">
        <v>1450</v>
      </c>
      <c r="I10" s="1140" t="s">
        <v>147</v>
      </c>
      <c r="J10" s="1131" t="s">
        <v>1451</v>
      </c>
      <c r="K10" s="1131" t="s">
        <v>1452</v>
      </c>
      <c r="O10" s="1140" t="s">
        <v>1453</v>
      </c>
      <c r="V10" s="435" t="s">
        <v>147</v>
      </c>
      <c r="W10" s="1161"/>
      <c r="X10" s="1161" t="s">
        <v>1454</v>
      </c>
      <c r="Y10" s="1162" t="s">
        <v>1455</v>
      </c>
      <c r="Z10" s="1155"/>
      <c r="AP10" s="1151" t="s">
        <v>1454</v>
      </c>
      <c r="AQ10" s="1152" t="s">
        <v>1454</v>
      </c>
      <c r="AW10" s="1184" t="s">
        <v>1456</v>
      </c>
      <c r="AX10" s="1184" t="s">
        <v>1456</v>
      </c>
      <c r="AZ10" s="1184" t="s">
        <v>1457</v>
      </c>
      <c r="BB10" s="1184" t="s">
        <v>1458</v>
      </c>
      <c r="BC10" s="1184" t="s">
        <v>1374</v>
      </c>
      <c r="BE10" s="1184">
        <v>2008</v>
      </c>
      <c r="BF10" s="1184" t="s">
        <v>1459</v>
      </c>
      <c r="BH10" s="1132" t="s">
        <v>1460</v>
      </c>
      <c r="BJ10" s="1132" t="s">
        <v>1461</v>
      </c>
      <c r="BL10" s="1132" t="s">
        <v>1461</v>
      </c>
      <c r="BN10" s="1132" t="s">
        <v>1462</v>
      </c>
      <c r="BQ10" s="1345">
        <v>4213778</v>
      </c>
      <c r="BR10" s="1132" t="s">
        <v>177</v>
      </c>
      <c r="BS10" s="1493"/>
      <c r="BT10" s="1345">
        <v>64236876</v>
      </c>
      <c r="BU10" s="1132" t="s">
        <v>221</v>
      </c>
      <c r="BV10" s="1134"/>
      <c r="BW10" s="1754"/>
      <c r="BX10" s="1754"/>
    </row>
    <row customHeight="1" ht="11.25">
      <c r="A11" s="1138" t="s">
        <v>1463</v>
      </c>
      <c r="B11" s="1139">
        <v>2009</v>
      </c>
      <c r="E11" s="1140" t="s">
        <v>1464</v>
      </c>
      <c r="F11" s="1157"/>
      <c r="G11" s="1140" t="s">
        <v>1465</v>
      </c>
      <c r="H11" s="1140" t="s">
        <v>1466</v>
      </c>
      <c r="I11" s="1140" t="s">
        <v>148</v>
      </c>
      <c r="J11" s="1141" t="s">
        <v>1467</v>
      </c>
      <c r="K11" s="1163" t="s">
        <v>1468</v>
      </c>
      <c r="O11" s="1141" t="s">
        <v>1469</v>
      </c>
      <c r="V11" s="434" t="s">
        <v>148</v>
      </c>
      <c r="W11" s="339"/>
      <c r="X11" s="1148" t="s">
        <v>1439</v>
      </c>
      <c r="Y11" s="1139" t="s">
        <v>1470</v>
      </c>
      <c r="Z11" s="1155"/>
      <c r="AP11" s="1151" t="s">
        <v>189</v>
      </c>
      <c r="AQ11" s="1153" t="s">
        <v>189</v>
      </c>
      <c r="AW11" s="1184" t="s">
        <v>1471</v>
      </c>
      <c r="AX11" s="1184" t="s">
        <v>1471</v>
      </c>
      <c r="AZ11" s="1184" t="s">
        <v>1472</v>
      </c>
      <c r="BB11" s="1184" t="s">
        <v>1473</v>
      </c>
      <c r="BC11" s="1184" t="s">
        <v>1374</v>
      </c>
      <c r="BE11" s="1184">
        <v>2009</v>
      </c>
      <c r="BF11" s="1184" t="s">
        <v>1474</v>
      </c>
      <c r="BH11" s="1132" t="s">
        <v>1475</v>
      </c>
      <c r="BJ11" s="1132" t="s">
        <v>1444</v>
      </c>
      <c r="BL11" s="1132" t="s">
        <v>1444</v>
      </c>
      <c r="BN11" s="1132" t="s">
        <v>1476</v>
      </c>
      <c r="BQ11" s="1345">
        <v>4213780</v>
      </c>
      <c r="BR11" s="1132" t="s">
        <v>183</v>
      </c>
      <c r="BS11" s="1493"/>
      <c r="BW11" s="1754"/>
      <c r="BX11" s="1754"/>
    </row>
    <row customHeight="1" ht="11.25">
      <c r="A12" s="1138" t="s">
        <v>1477</v>
      </c>
      <c r="B12" s="1139">
        <v>2010</v>
      </c>
      <c r="E12" s="1140" t="s">
        <v>1478</v>
      </c>
      <c r="F12" s="1157"/>
      <c r="G12" s="1140" t="s">
        <v>1466</v>
      </c>
      <c r="I12" s="1140" t="s">
        <v>149</v>
      </c>
      <c r="J12" s="1141" t="s">
        <v>1479</v>
      </c>
      <c r="K12" s="1163" t="s">
        <v>1480</v>
      </c>
      <c r="O12" s="1141" t="s">
        <v>1269</v>
      </c>
      <c r="V12" s="434" t="s">
        <v>149</v>
      </c>
      <c r="W12" s="1153"/>
      <c r="X12" s="1148" t="s">
        <v>1481</v>
      </c>
      <c r="Y12" s="1139" t="s">
        <v>1275</v>
      </c>
      <c r="AP12" s="1151"/>
      <c r="AW12" s="1184" t="s">
        <v>148</v>
      </c>
      <c r="AX12" s="1184" t="s">
        <v>148</v>
      </c>
      <c r="AZ12" s="1184" t="s">
        <v>1482</v>
      </c>
      <c r="BB12" s="1184" t="s">
        <v>1483</v>
      </c>
      <c r="BC12" s="1184" t="s">
        <v>1374</v>
      </c>
      <c r="BE12" s="1184">
        <v>2010</v>
      </c>
      <c r="BF12" s="1184" t="s">
        <v>1484</v>
      </c>
      <c r="BH12" s="1132" t="s">
        <v>1485</v>
      </c>
      <c r="BJ12" s="1132" t="s">
        <v>1486</v>
      </c>
      <c r="BL12" s="1132" t="s">
        <v>1486</v>
      </c>
      <c r="BN12" s="1132" t="s">
        <v>1487</v>
      </c>
      <c r="BQ12" s="1345">
        <v>4213779</v>
      </c>
      <c r="BR12" s="1132" t="s">
        <v>1439</v>
      </c>
      <c r="BS12" s="1493"/>
      <c r="BT12" s="1134"/>
      <c r="BU12" s="1134"/>
      <c r="BV12" s="1134"/>
      <c r="BW12" s="1754"/>
      <c r="BX12" s="1754"/>
    </row>
    <row customHeight="1" ht="11.25">
      <c r="A13" s="1138" t="s">
        <v>1488</v>
      </c>
      <c r="B13" s="1139">
        <v>2011</v>
      </c>
      <c r="E13" s="1140" t="s">
        <v>1489</v>
      </c>
      <c r="F13" s="1157"/>
      <c r="I13" s="1140" t="s">
        <v>150</v>
      </c>
      <c r="K13" s="1163" t="s">
        <v>1438</v>
      </c>
      <c r="V13" s="434" t="s">
        <v>150</v>
      </c>
      <c r="W13" s="1153"/>
      <c r="X13" s="1153"/>
      <c r="Y13" s="1153"/>
      <c r="AW13" s="1184" t="s">
        <v>149</v>
      </c>
      <c r="AX13" s="1184" t="s">
        <v>149</v>
      </c>
      <c r="BB13" s="1184" t="s">
        <v>1490</v>
      </c>
      <c r="BC13" s="1184" t="s">
        <v>1491</v>
      </c>
      <c r="BE13" s="1184">
        <v>2011</v>
      </c>
      <c r="BF13" s="1184" t="s">
        <v>1492</v>
      </c>
      <c r="BH13" s="1132" t="s">
        <v>1493</v>
      </c>
      <c r="BJ13" s="1132" t="s">
        <v>1475</v>
      </c>
      <c r="BL13" s="1132" t="s">
        <v>1475</v>
      </c>
      <c r="BN13" s="1132" t="s">
        <v>1494</v>
      </c>
      <c r="BQ13" s="1345">
        <v>4213783</v>
      </c>
      <c r="BR13" s="1132" t="s">
        <v>1454</v>
      </c>
      <c r="BS13" s="1493"/>
      <c r="BT13" s="1134"/>
      <c r="BU13" s="1134"/>
      <c r="BV13" s="1134"/>
      <c r="BW13" s="1758"/>
      <c r="BX13" s="1754"/>
    </row>
    <row customHeight="1" ht="11.25">
      <c r="A14" s="1138" t="s">
        <v>1495</v>
      </c>
      <c r="B14" s="1139">
        <v>2012</v>
      </c>
      <c r="I14" s="1140" t="s">
        <v>151</v>
      </c>
      <c r="J14" s="1131" t="s">
        <v>1496</v>
      </c>
      <c r="N14" s="1131" t="s">
        <v>1497</v>
      </c>
      <c r="V14" s="1147">
        <v>13</v>
      </c>
      <c r="W14" s="1148"/>
      <c r="X14" s="1148" t="s">
        <v>1308</v>
      </c>
      <c r="Y14" s="1139" t="s">
        <v>1275</v>
      </c>
      <c r="AW14" s="1184" t="s">
        <v>150</v>
      </c>
      <c r="AX14" s="1184" t="s">
        <v>150</v>
      </c>
      <c r="AZ14" s="1131" t="s">
        <v>1498</v>
      </c>
      <c r="BB14" s="1184" t="s">
        <v>1499</v>
      </c>
      <c r="BC14" s="1184" t="s">
        <v>1491</v>
      </c>
      <c r="BE14" s="1184">
        <v>2012</v>
      </c>
      <c r="BH14" s="1132" t="s">
        <v>1414</v>
      </c>
      <c r="BJ14" s="1281" t="s">
        <v>1500</v>
      </c>
      <c r="BL14" s="1281" t="s">
        <v>1500</v>
      </c>
      <c r="BN14" s="1132" t="s">
        <v>1501</v>
      </c>
      <c r="BQ14" s="1345">
        <v>4213782</v>
      </c>
      <c r="BR14" s="1132" t="s">
        <v>189</v>
      </c>
      <c r="BS14" s="1493"/>
      <c r="BT14" s="1134"/>
      <c r="BU14" s="1134"/>
      <c r="BV14" s="1134"/>
      <c r="BW14" s="1758"/>
      <c r="BX14" s="1754"/>
    </row>
    <row customHeight="1" ht="19.5">
      <c r="A15" s="1138" t="s">
        <v>1502</v>
      </c>
      <c r="B15" s="1139">
        <v>2013</v>
      </c>
      <c r="E15" s="1762" t="s">
        <v>1503</v>
      </c>
      <c r="G15" s="1131" t="s">
        <v>1504</v>
      </c>
      <c r="H15" s="1131" t="s">
        <v>1505</v>
      </c>
      <c r="I15" s="1142" t="s">
        <v>152</v>
      </c>
      <c r="J15" s="1153" t="s">
        <v>632</v>
      </c>
      <c r="N15" s="1222" t="s">
        <v>1506</v>
      </c>
      <c r="X15" s="1151"/>
      <c r="AW15" s="1184" t="s">
        <v>151</v>
      </c>
      <c r="AX15" s="1184" t="s">
        <v>151</v>
      </c>
      <c r="AZ15" s="1184" t="s">
        <v>1425</v>
      </c>
      <c r="BB15" s="1184" t="s">
        <v>1507</v>
      </c>
      <c r="BC15" s="1184" t="s">
        <v>1491</v>
      </c>
      <c r="BE15" s="1184">
        <v>2013</v>
      </c>
      <c r="BH15" s="1132" t="s">
        <v>1430</v>
      </c>
      <c r="BJ15" s="1281" t="s">
        <v>1508</v>
      </c>
      <c r="BL15" s="1281" t="s">
        <v>1508</v>
      </c>
      <c r="BN15" s="1132" t="s">
        <v>1509</v>
      </c>
      <c r="BR15" s="1134"/>
      <c r="BS15" s="1495"/>
      <c r="BT15" s="1134"/>
      <c r="BU15" s="1134"/>
      <c r="BV15" s="1134"/>
      <c r="BW15" s="1758"/>
      <c r="BX15" s="1754"/>
    </row>
    <row customHeight="1" ht="21">
      <c r="A16" s="1934" t="s">
        <v>1510</v>
      </c>
      <c r="B16" s="1139">
        <v>2014</v>
      </c>
      <c r="E16" s="1763" t="s">
        <v>1511</v>
      </c>
      <c r="G16" s="1140" t="s">
        <v>1512</v>
      </c>
      <c r="H16" s="1140" t="s">
        <v>1513</v>
      </c>
      <c r="I16" s="1142" t="s">
        <v>1514</v>
      </c>
      <c r="J16" s="1153" t="s">
        <v>605</v>
      </c>
      <c r="N16" s="1222" t="s">
        <v>1515</v>
      </c>
      <c r="AW16" s="1184" t="s">
        <v>152</v>
      </c>
      <c r="AX16" s="1184" t="s">
        <v>152</v>
      </c>
      <c r="AZ16" s="1184" t="s">
        <v>1441</v>
      </c>
      <c r="BB16" s="1184" t="s">
        <v>1516</v>
      </c>
      <c r="BC16" s="1184" t="s">
        <v>1491</v>
      </c>
      <c r="BE16" s="1184">
        <v>2014</v>
      </c>
      <c r="BH16" s="1132" t="s">
        <v>1446</v>
      </c>
      <c r="BJ16" s="1281" t="s">
        <v>1517</v>
      </c>
      <c r="BL16" s="1281" t="s">
        <v>1517</v>
      </c>
      <c r="BN16" s="1132" t="s">
        <v>1518</v>
      </c>
      <c r="BR16" s="1134"/>
      <c r="BS16" s="1495"/>
      <c r="BT16" s="1134"/>
      <c r="BU16" s="1134"/>
      <c r="BV16" s="1134"/>
      <c r="BW16" s="1758"/>
      <c r="BX16" s="1754"/>
    </row>
    <row customHeight="1" ht="21">
      <c r="A17" s="1138" t="s">
        <v>1519</v>
      </c>
      <c r="B17" s="1139">
        <v>2015</v>
      </c>
      <c r="G17" s="1140" t="s">
        <v>1466</v>
      </c>
      <c r="H17" s="1140" t="s">
        <v>1466</v>
      </c>
      <c r="I17" s="1140" t="s">
        <v>1520</v>
      </c>
      <c r="N17" s="1222" t="s">
        <v>1521</v>
      </c>
      <c r="X17" s="1151"/>
      <c r="AW17" s="1184" t="s">
        <v>1514</v>
      </c>
      <c r="AX17" s="1184" t="s">
        <v>1514</v>
      </c>
      <c r="AZ17" s="1184" t="s">
        <v>1522</v>
      </c>
      <c r="BB17" s="1184" t="s">
        <v>1523</v>
      </c>
      <c r="BC17" s="1184" t="s">
        <v>1374</v>
      </c>
      <c r="BE17" s="1184">
        <v>2015</v>
      </c>
      <c r="BH17" s="1132" t="s">
        <v>1462</v>
      </c>
      <c r="BJ17" s="1281" t="s">
        <v>1524</v>
      </c>
      <c r="BL17" s="1281" t="s">
        <v>1524</v>
      </c>
      <c r="BN17" s="1132" t="s">
        <v>1525</v>
      </c>
      <c r="BR17" s="1131" t="s">
        <v>1318</v>
      </c>
      <c r="BS17" s="1492"/>
      <c r="BU17" s="1131" t="s">
        <v>1526</v>
      </c>
      <c r="BV17" s="1134"/>
      <c r="BW17" s="1754"/>
      <c r="BX17" s="1756" t="s">
        <v>1527</v>
      </c>
      <c r="CA17" s="1131" t="s">
        <v>1528</v>
      </c>
      <c r="CD17" s="1131" t="s">
        <v>1529</v>
      </c>
    </row>
    <row customHeight="1" ht="21">
      <c r="A18" s="1138" t="s">
        <v>1530</v>
      </c>
      <c r="B18" s="1139">
        <v>2016</v>
      </c>
      <c r="E18" s="2069" t="s">
        <v>1531</v>
      </c>
      <c r="I18" s="1140" t="s">
        <v>1532</v>
      </c>
      <c r="N18" s="1222" t="s">
        <v>1533</v>
      </c>
      <c r="X18" s="1151"/>
      <c r="AW18" s="1184" t="s">
        <v>1520</v>
      </c>
      <c r="AX18" s="1184" t="s">
        <v>1520</v>
      </c>
      <c r="BB18" s="1184" t="s">
        <v>1534</v>
      </c>
      <c r="BC18" s="1184" t="s">
        <v>1374</v>
      </c>
      <c r="BE18" s="1184">
        <v>2016</v>
      </c>
      <c r="BH18" s="1132" t="s">
        <v>1476</v>
      </c>
      <c r="BJ18" s="1281" t="s">
        <v>1535</v>
      </c>
      <c r="BL18" s="1281" t="s">
        <v>1535</v>
      </c>
      <c r="BN18" s="1132" t="s">
        <v>1536</v>
      </c>
      <c r="BQ18" s="1496" t="s">
        <v>1347</v>
      </c>
      <c r="BR18" s="1223" t="s">
        <v>1348</v>
      </c>
      <c r="BS18" s="338"/>
      <c r="BT18" s="1496" t="s">
        <v>1537</v>
      </c>
      <c r="BU18" s="1223" t="s">
        <v>1538</v>
      </c>
      <c r="BV18" s="1134"/>
      <c r="BW18" s="1761" t="s">
        <v>1539</v>
      </c>
      <c r="BX18" s="1755" t="s">
        <v>1540</v>
      </c>
      <c r="BZ18" s="1496" t="s">
        <v>1541</v>
      </c>
      <c r="CA18" s="1223" t="s">
        <v>1542</v>
      </c>
      <c r="CC18" s="1496" t="s">
        <v>1543</v>
      </c>
      <c r="CD18" s="1223" t="s">
        <v>1544</v>
      </c>
    </row>
    <row customHeight="1" ht="21">
      <c r="A19" s="1934" t="s">
        <v>1545</v>
      </c>
      <c r="B19" s="1139">
        <v>2017</v>
      </c>
      <c r="E19" s="1138" t="s">
        <v>164</v>
      </c>
      <c r="I19" s="1140" t="s">
        <v>1546</v>
      </c>
      <c r="N19" s="1222" t="s">
        <v>1547</v>
      </c>
      <c r="X19" s="1151"/>
      <c r="AW19" s="1184" t="s">
        <v>1532</v>
      </c>
      <c r="AX19" s="1184" t="s">
        <v>1532</v>
      </c>
      <c r="AZ19" s="1131" t="s">
        <v>1548</v>
      </c>
      <c r="BB19" s="1184" t="s">
        <v>1549</v>
      </c>
      <c r="BC19" s="1184" t="s">
        <v>1374</v>
      </c>
      <c r="BE19" s="1184">
        <v>2017</v>
      </c>
      <c r="BH19" s="1132" t="s">
        <v>1550</v>
      </c>
      <c r="BJ19" s="1281" t="s">
        <v>1551</v>
      </c>
      <c r="BL19" s="1281" t="s">
        <v>1551</v>
      </c>
      <c r="BQ19" s="1345">
        <v>4190064</v>
      </c>
      <c r="BR19" s="1132" t="s">
        <v>1552</v>
      </c>
      <c r="BS19" s="1493"/>
      <c r="BT19" s="1345">
        <v>4189671</v>
      </c>
      <c r="BU19" s="1132" t="s">
        <v>1553</v>
      </c>
      <c r="BV19" s="1134"/>
      <c r="BW19" s="1759">
        <v>4189706</v>
      </c>
      <c r="BX19" s="1757" t="s">
        <v>1554</v>
      </c>
      <c r="BZ19" s="1345">
        <v>4189714</v>
      </c>
      <c r="CA19" s="1132" t="s">
        <v>1555</v>
      </c>
      <c r="CC19" s="1345">
        <v>4189708</v>
      </c>
      <c r="CD19" s="1132" t="s">
        <v>1556</v>
      </c>
    </row>
    <row customHeight="1" ht="21">
      <c r="A20" s="1138" t="s">
        <v>1557</v>
      </c>
      <c r="B20" s="1139">
        <v>2018</v>
      </c>
      <c r="E20" s="1138" t="s">
        <v>1308</v>
      </c>
      <c r="I20" s="1140" t="s">
        <v>1558</v>
      </c>
      <c r="N20" s="1222" t="s">
        <v>1559</v>
      </c>
      <c r="AW20" s="1184" t="s">
        <v>1546</v>
      </c>
      <c r="AX20" s="1184" t="s">
        <v>1546</v>
      </c>
      <c r="AZ20" s="1184" t="s">
        <v>1560</v>
      </c>
      <c r="BB20" s="1184" t="s">
        <v>1561</v>
      </c>
      <c r="BC20" s="1184" t="s">
        <v>1491</v>
      </c>
      <c r="BE20" s="1184">
        <v>2018</v>
      </c>
      <c r="BH20" s="1132" t="s">
        <v>1487</v>
      </c>
      <c r="BJ20" s="1132" t="s">
        <v>1414</v>
      </c>
      <c r="BL20" s="1132" t="s">
        <v>1414</v>
      </c>
      <c r="BQ20" s="1345">
        <v>4190065</v>
      </c>
      <c r="BR20" s="1132" t="s">
        <v>1562</v>
      </c>
      <c r="BS20" s="1493"/>
      <c r="BT20" s="1345">
        <v>4189672</v>
      </c>
      <c r="BU20" s="1132" t="s">
        <v>1563</v>
      </c>
      <c r="BV20" s="1134"/>
      <c r="BW20" s="1759">
        <v>4189705</v>
      </c>
      <c r="BX20" s="1757" t="s">
        <v>1564</v>
      </c>
      <c r="BZ20" s="1345">
        <v>4189713</v>
      </c>
      <c r="CA20" s="1132" t="s">
        <v>1564</v>
      </c>
      <c r="CC20" s="1345">
        <v>4189709</v>
      </c>
      <c r="CD20" s="1132" t="s">
        <v>1565</v>
      </c>
    </row>
    <row customHeight="1" ht="21">
      <c r="A21" s="1138" t="s">
        <v>1566</v>
      </c>
      <c r="B21" s="1139">
        <v>2019</v>
      </c>
      <c r="I21" s="1140" t="s">
        <v>1567</v>
      </c>
      <c r="N21" s="1222" t="s">
        <v>1568</v>
      </c>
      <c r="AW21" s="1184" t="s">
        <v>1558</v>
      </c>
      <c r="AX21" s="1184" t="s">
        <v>1558</v>
      </c>
      <c r="AZ21" s="1184" t="s">
        <v>1569</v>
      </c>
      <c r="BB21" s="1184" t="s">
        <v>1570</v>
      </c>
      <c r="BC21" s="1184" t="s">
        <v>1374</v>
      </c>
      <c r="BE21" s="1184">
        <v>2019</v>
      </c>
      <c r="BH21" s="1132" t="s">
        <v>1494</v>
      </c>
      <c r="BJ21" s="1132" t="s">
        <v>1430</v>
      </c>
      <c r="BL21" s="1132" t="s">
        <v>1430</v>
      </c>
      <c r="BQ21" s="1345">
        <v>4190066</v>
      </c>
      <c r="BR21" s="1132" t="s">
        <v>1571</v>
      </c>
      <c r="BS21" s="1493"/>
      <c r="BT21" s="1345">
        <v>4189673</v>
      </c>
      <c r="BU21" s="1132" t="s">
        <v>1572</v>
      </c>
      <c r="BV21" s="1134"/>
      <c r="BW21" s="1759">
        <v>4189707</v>
      </c>
      <c r="BX21" s="1757" t="s">
        <v>1573</v>
      </c>
      <c r="BZ21" s="1345">
        <v>4189712</v>
      </c>
      <c r="CA21" s="1132" t="s">
        <v>1574</v>
      </c>
      <c r="CC21" s="1345">
        <v>4189710</v>
      </c>
      <c r="CD21" s="1132" t="s">
        <v>1575</v>
      </c>
    </row>
    <row customHeight="1" ht="21">
      <c r="A22" s="1138" t="s">
        <v>1576</v>
      </c>
      <c r="B22" s="1139">
        <v>2020</v>
      </c>
      <c r="N22" s="1222" t="s">
        <v>1577</v>
      </c>
      <c r="AW22" s="1184" t="s">
        <v>1567</v>
      </c>
      <c r="AX22" s="1184" t="s">
        <v>1567</v>
      </c>
      <c r="AZ22" s="1184" t="s">
        <v>1578</v>
      </c>
      <c r="BB22" s="1184" t="s">
        <v>1579</v>
      </c>
      <c r="BC22" s="1184" t="s">
        <v>1374</v>
      </c>
      <c r="BE22" s="1184">
        <v>2020</v>
      </c>
      <c r="BH22" s="1132" t="s">
        <v>1501</v>
      </c>
      <c r="BJ22" s="1132" t="s">
        <v>1446</v>
      </c>
      <c r="BL22" s="1132" t="s">
        <v>1446</v>
      </c>
      <c r="BQ22" s="1345">
        <v>4190067</v>
      </c>
      <c r="BR22" s="1132" t="s">
        <v>1580</v>
      </c>
      <c r="BS22" s="1493"/>
      <c r="BT22" s="1345">
        <v>4189674</v>
      </c>
      <c r="BU22" s="1132" t="s">
        <v>1581</v>
      </c>
      <c r="BV22" s="1134"/>
      <c r="BW22" s="1134"/>
      <c r="CC22" s="1345">
        <v>4189711</v>
      </c>
      <c r="CD22" s="1132" t="s">
        <v>331</v>
      </c>
    </row>
    <row customHeight="1" ht="21">
      <c r="A23" s="1138" t="s">
        <v>1582</v>
      </c>
      <c r="B23" s="1139">
        <v>2021</v>
      </c>
      <c r="AW23" s="1184" t="s">
        <v>1583</v>
      </c>
      <c r="AX23" s="1184" t="s">
        <v>1583</v>
      </c>
      <c r="AZ23" s="1184" t="s">
        <v>1584</v>
      </c>
      <c r="BB23" s="1184" t="s">
        <v>1585</v>
      </c>
      <c r="BC23" s="1184" t="s">
        <v>1285</v>
      </c>
      <c r="BE23" s="1184">
        <v>2021</v>
      </c>
      <c r="BH23" s="1132" t="s">
        <v>1509</v>
      </c>
      <c r="BJ23" s="1132" t="s">
        <v>1462</v>
      </c>
      <c r="BL23" s="1132" t="s">
        <v>1462</v>
      </c>
      <c r="BQ23" s="1345">
        <v>4190068</v>
      </c>
      <c r="BR23" s="1132" t="s">
        <v>1586</v>
      </c>
      <c r="BS23" s="1493"/>
      <c r="BT23" s="1345">
        <v>4189675</v>
      </c>
      <c r="BU23" s="1132" t="s">
        <v>1587</v>
      </c>
      <c r="BV23" s="1134"/>
      <c r="BW23" s="1134"/>
      <c r="CC23" s="1345">
        <v>5110778</v>
      </c>
      <c r="CD23" s="1132" t="s">
        <v>1588</v>
      </c>
    </row>
    <row customHeight="1" ht="21">
      <c r="A24" s="1138" t="s">
        <v>1589</v>
      </c>
      <c r="B24" s="1139">
        <v>2022</v>
      </c>
      <c r="AW24" s="1184" t="s">
        <v>1590</v>
      </c>
      <c r="AX24" s="1184" t="s">
        <v>1590</v>
      </c>
      <c r="AZ24" s="1184" t="s">
        <v>1591</v>
      </c>
      <c r="BB24" s="1184" t="s">
        <v>1592</v>
      </c>
      <c r="BC24" s="1184" t="s">
        <v>1593</v>
      </c>
      <c r="BE24" s="1184">
        <v>2022</v>
      </c>
      <c r="BH24" s="1132" t="s">
        <v>1518</v>
      </c>
      <c r="BJ24" s="1132" t="s">
        <v>1476</v>
      </c>
      <c r="BL24" s="1132" t="s">
        <v>1476</v>
      </c>
      <c r="BQ24" s="1345">
        <v>4190069</v>
      </c>
      <c r="BR24" s="1132" t="s">
        <v>1594</v>
      </c>
      <c r="BS24" s="1493"/>
      <c r="BT24" s="1345">
        <v>4189676</v>
      </c>
      <c r="BU24" s="1132" t="s">
        <v>1595</v>
      </c>
      <c r="BV24" s="1134"/>
      <c r="BW24" s="1134"/>
      <c r="CC24" s="1345">
        <v>25575374</v>
      </c>
      <c r="CD24" s="1132" t="s">
        <v>1596</v>
      </c>
    </row>
    <row customHeight="1" ht="11.25">
      <c r="A25" s="1138" t="s">
        <v>1597</v>
      </c>
      <c r="B25" s="1139">
        <v>2023</v>
      </c>
      <c r="AW25" s="1184" t="s">
        <v>1598</v>
      </c>
      <c r="AX25" s="1184" t="s">
        <v>1598</v>
      </c>
      <c r="AZ25" s="1184" t="s">
        <v>1599</v>
      </c>
      <c r="BB25" s="1184" t="s">
        <v>1600</v>
      </c>
      <c r="BC25" s="1184" t="s">
        <v>1593</v>
      </c>
      <c r="BE25" s="1184">
        <v>2023</v>
      </c>
      <c r="BH25" s="1132" t="s">
        <v>1525</v>
      </c>
      <c r="BJ25" s="1132" t="s">
        <v>1550</v>
      </c>
      <c r="BL25" s="1132" t="s">
        <v>1550</v>
      </c>
      <c r="BQ25" s="1345">
        <v>4190070</v>
      </c>
      <c r="BR25" s="1132" t="s">
        <v>1601</v>
      </c>
      <c r="BS25" s="1493"/>
      <c r="BT25" s="1345">
        <v>4189677</v>
      </c>
      <c r="BU25" s="1132" t="s">
        <v>1602</v>
      </c>
      <c r="BV25" s="1134"/>
      <c r="BW25" s="1134"/>
    </row>
    <row customHeight="1" ht="11.25">
      <c r="A26" s="1138" t="s">
        <v>1603</v>
      </c>
      <c r="B26" s="1139">
        <v>2024</v>
      </c>
      <c r="J26" s="1795" t="s">
        <v>1604</v>
      </c>
      <c r="AX26" s="1184" t="s">
        <v>1605</v>
      </c>
      <c r="AZ26" s="1184" t="s">
        <v>1469</v>
      </c>
      <c r="BB26" s="1184" t="s">
        <v>1606</v>
      </c>
      <c r="BC26" s="1184" t="s">
        <v>1593</v>
      </c>
      <c r="BE26" s="1184">
        <v>2024</v>
      </c>
      <c r="BH26" s="1132" t="s">
        <v>1536</v>
      </c>
      <c r="BJ26" s="1132" t="s">
        <v>1487</v>
      </c>
      <c r="BL26" s="1132" t="s">
        <v>1487</v>
      </c>
      <c r="BQ26" s="1345">
        <v>4190071</v>
      </c>
      <c r="BR26" s="1132" t="s">
        <v>1607</v>
      </c>
      <c r="BS26" s="1493"/>
      <c r="BV26" s="1134"/>
      <c r="BW26" s="1134"/>
    </row>
    <row customHeight="1" ht="11.25">
      <c r="A27" s="1138" t="s">
        <v>1608</v>
      </c>
      <c r="B27" s="1139">
        <v>2025</v>
      </c>
      <c r="J27" s="240" t="s">
        <v>250</v>
      </c>
      <c r="AX27" s="1184" t="s">
        <v>1609</v>
      </c>
      <c r="BB27" s="1184" t="s">
        <v>1610</v>
      </c>
      <c r="BC27" s="1184" t="s">
        <v>1593</v>
      </c>
      <c r="BE27" s="1184">
        <v>2025</v>
      </c>
      <c r="BH27" s="1134" t="s">
        <v>28</v>
      </c>
      <c r="BJ27" s="1132" t="s">
        <v>1494</v>
      </c>
      <c r="BL27" s="1132" t="s">
        <v>1494</v>
      </c>
      <c r="BN27" s="1134" t="s">
        <v>28</v>
      </c>
      <c r="BQ27" s="1345">
        <v>4190072</v>
      </c>
      <c r="BR27" s="1132" t="s">
        <v>1611</v>
      </c>
      <c r="BS27" s="1493"/>
      <c r="BV27" s="1134"/>
      <c r="BW27" s="1134"/>
    </row>
    <row customHeight="1" ht="11.25">
      <c r="A28" s="1138" t="s">
        <v>1612</v>
      </c>
      <c r="D28" s="1165"/>
      <c r="E28" s="1166"/>
      <c r="F28" s="1166"/>
      <c r="H28" s="1167" t="s">
        <v>1613</v>
      </c>
      <c r="AX28" s="1184" t="s">
        <v>1614</v>
      </c>
      <c r="AZ28" s="1131" t="s">
        <v>1615</v>
      </c>
      <c r="BB28" s="1184" t="s">
        <v>1616</v>
      </c>
      <c r="BC28" s="1184" t="s">
        <v>1617</v>
      </c>
      <c r="BE28" s="1184">
        <v>2026</v>
      </c>
      <c r="BH28" s="1134" t="s">
        <v>28</v>
      </c>
      <c r="BJ28" s="1132" t="s">
        <v>1501</v>
      </c>
      <c r="BL28" s="1132" t="s">
        <v>1501</v>
      </c>
      <c r="BN28" s="1134" t="s">
        <v>28</v>
      </c>
      <c r="BQ28" s="1345">
        <v>4190073</v>
      </c>
      <c r="BR28" s="1132" t="s">
        <v>1618</v>
      </c>
      <c r="BS28" s="1493"/>
      <c r="BV28" s="1134"/>
      <c r="BW28" s="1134"/>
    </row>
    <row customHeight="1" ht="11.25">
      <c r="A29" s="1138" t="s">
        <v>1619</v>
      </c>
      <c r="D29" s="1168" t="s">
        <v>1620</v>
      </c>
      <c r="E29" s="1169" t="str">
        <f>IF(TEMPLATE_GROUP="","",INDEX(StartDateList,MATCH(TEMPLATE_GROUP,CodeTemplateList,0),1))</f>
        <v>01.01.2026</v>
      </c>
      <c r="F29" s="1169" t="str">
        <f>IF(TEMPLATE_GROUP="","",INDEX(EndDateList,MATCH(TEMPLATE_GROUP,CodeTemplateList,0),1))</f>
        <v>31.12.2026</v>
      </c>
      <c r="H29" s="1170" t="s">
        <v>1621</v>
      </c>
      <c r="AX29" s="1184" t="s">
        <v>1622</v>
      </c>
      <c r="AZ29" s="1184" t="s">
        <v>1270</v>
      </c>
      <c r="BB29" s="1184" t="s">
        <v>1469</v>
      </c>
      <c r="BC29" s="1155"/>
      <c r="BE29" s="1184">
        <v>2027</v>
      </c>
      <c r="BJ29" s="1132" t="s">
        <v>1509</v>
      </c>
      <c r="BL29" s="1132" t="s">
        <v>1509</v>
      </c>
    </row>
    <row customHeight="1" ht="11.25">
      <c r="A30" s="1138" t="s">
        <v>1623</v>
      </c>
      <c r="D30" s="1171"/>
      <c r="E30" s="1172"/>
      <c r="F30" s="1172"/>
      <c r="AX30" s="1184" t="s">
        <v>1624</v>
      </c>
      <c r="AZ30" s="1184" t="s">
        <v>1297</v>
      </c>
      <c r="BE30" s="1184">
        <v>2028</v>
      </c>
      <c r="BJ30" s="1132" t="s">
        <v>1625</v>
      </c>
      <c r="BL30" s="1132" t="s">
        <v>1625</v>
      </c>
    </row>
    <row customHeight="1" ht="12.75">
      <c r="A31" s="1138" t="s">
        <v>1626</v>
      </c>
      <c r="D31" s="1165"/>
      <c r="E31" s="1166"/>
      <c r="F31" s="1166"/>
      <c r="H31" s="1173"/>
      <c r="AX31" s="1184" t="s">
        <v>1627</v>
      </c>
      <c r="AZ31" s="1184" t="s">
        <v>1628</v>
      </c>
      <c r="BE31" s="1184">
        <v>2029</v>
      </c>
      <c r="BJ31" s="1132" t="s">
        <v>1629</v>
      </c>
      <c r="BL31" s="1132" t="s">
        <v>1629</v>
      </c>
    </row>
    <row customHeight="1" ht="11.25">
      <c r="A32" s="1138" t="s">
        <v>1630</v>
      </c>
      <c r="D32" s="1168" t="s">
        <v>1631</v>
      </c>
      <c r="E32" s="1169" t="str">
        <f>IF(TEMPLATE_GROUP="","",INDEX(StartDateList,MATCH(TEMPLATE_GROUP,CodeTemplateList,0),1))</f>
        <v>01.01.2026</v>
      </c>
      <c r="F32" s="1169" t="str">
        <f>IF(TEMPLATE_GROUP="","",INDEX(EndDateList,MATCH(TEMPLATE_GROUP,CodeTemplateList,0),1))</f>
        <v>31.12.2026</v>
      </c>
      <c r="H32" s="1174" t="s">
        <v>1632</v>
      </c>
      <c r="O32" s="1138" t="s">
        <v>1268</v>
      </c>
      <c r="AX32" s="1184" t="s">
        <v>1633</v>
      </c>
      <c r="AZ32" s="1184" t="s">
        <v>1363</v>
      </c>
      <c r="BE32" s="1184">
        <v>2030</v>
      </c>
      <c r="BJ32" s="1132" t="s">
        <v>1518</v>
      </c>
      <c r="BL32" s="1132" t="s">
        <v>1518</v>
      </c>
    </row>
    <row customHeight="1" ht="11.25">
      <c r="A33" s="1138" t="s">
        <v>1634</v>
      </c>
      <c r="O33" s="1138" t="s">
        <v>1294</v>
      </c>
      <c r="AX33" s="1184" t="s">
        <v>1635</v>
      </c>
      <c r="AZ33" s="1184" t="s">
        <v>1269</v>
      </c>
      <c r="BE33" s="1184">
        <v>2031</v>
      </c>
      <c r="BJ33" s="1132" t="s">
        <v>1525</v>
      </c>
      <c r="BL33" s="1132" t="s">
        <v>1525</v>
      </c>
    </row>
    <row customHeight="1" ht="11.25">
      <c r="A34" s="1138" t="s">
        <v>1636</v>
      </c>
      <c r="O34" s="1138" t="s">
        <v>1329</v>
      </c>
      <c r="AX34" s="1184" t="s">
        <v>1637</v>
      </c>
      <c r="BE34" s="1184">
        <v>2032</v>
      </c>
      <c r="BJ34" s="1132" t="s">
        <v>1536</v>
      </c>
      <c r="BL34" s="1132" t="s">
        <v>1536</v>
      </c>
    </row>
    <row customHeight="1" ht="11.25">
      <c r="A35" s="1138" t="s">
        <v>1638</v>
      </c>
      <c r="O35" s="1138" t="s">
        <v>1361</v>
      </c>
      <c r="AX35" s="1184" t="s">
        <v>1639</v>
      </c>
      <c r="AZ35" s="1131" t="s">
        <v>1640</v>
      </c>
      <c r="BE35" s="1184">
        <v>2033</v>
      </c>
      <c r="BL35" s="1132" t="s">
        <v>1641</v>
      </c>
    </row>
    <row customHeight="1" ht="11.25">
      <c r="A36" s="1934" t="s">
        <v>1642</v>
      </c>
      <c r="D36" s="1175" t="s">
        <v>1643</v>
      </c>
      <c r="E36" s="1176" t="s">
        <v>902</v>
      </c>
      <c r="F36" s="1177" t="str">
        <f>INDEX(E37:E41,MATCH(TEMPLATE_SPHERE,F37:F41,0))</f>
        <v>холодного водоснабжения</v>
      </c>
      <c r="G36" s="1177" t="str">
        <f>INDEX(G37:G41,MATCH(TEMPLATE_SPHERE,F37:F41,0))</f>
        <v>холодное водоснабжение</v>
      </c>
      <c r="O36" s="1138" t="s">
        <v>1385</v>
      </c>
      <c r="AX36" s="1184" t="s">
        <v>1644</v>
      </c>
      <c r="AZ36" s="1184" t="s">
        <v>1269</v>
      </c>
      <c r="BE36" s="1184">
        <v>2034</v>
      </c>
      <c r="BL36" s="1132" t="s">
        <v>1645</v>
      </c>
    </row>
    <row customHeight="1" ht="11.25">
      <c r="A37" s="1138" t="s">
        <v>1646</v>
      </c>
      <c r="E37" s="471" t="s">
        <v>1647</v>
      </c>
      <c r="F37" s="1178" t="s">
        <v>856</v>
      </c>
      <c r="G37" s="471" t="s">
        <v>1648</v>
      </c>
      <c r="O37" s="1138" t="s">
        <v>1404</v>
      </c>
      <c r="AX37" s="1184" t="s">
        <v>1649</v>
      </c>
      <c r="AZ37" s="1184" t="s">
        <v>1296</v>
      </c>
      <c r="BE37" s="1184">
        <v>2035</v>
      </c>
    </row>
    <row customHeight="1" ht="11.25">
      <c r="A38" s="1138" t="s">
        <v>1650</v>
      </c>
      <c r="E38" s="471" t="s">
        <v>1651</v>
      </c>
      <c r="F38" s="1179" t="s">
        <v>902</v>
      </c>
      <c r="G38" s="471" t="s">
        <v>1652</v>
      </c>
      <c r="O38" s="1138" t="s">
        <v>1421</v>
      </c>
      <c r="AX38" s="1184" t="s">
        <v>1653</v>
      </c>
      <c r="AZ38" s="1184" t="s">
        <v>1330</v>
      </c>
      <c r="BE38" s="1184">
        <v>2036</v>
      </c>
      <c r="BH38" s="1131" t="s">
        <v>1654</v>
      </c>
      <c r="BJ38" s="1131" t="s">
        <v>1655</v>
      </c>
      <c r="BL38" s="1131" t="s">
        <v>1656</v>
      </c>
      <c r="BN38" s="1131" t="s">
        <v>1657</v>
      </c>
    </row>
    <row customHeight="1" ht="11.25">
      <c r="A39" s="1138" t="s">
        <v>1658</v>
      </c>
      <c r="E39" s="471" t="s">
        <v>1659</v>
      </c>
      <c r="F39" s="1179" t="s">
        <v>955</v>
      </c>
      <c r="G39" s="471" t="s">
        <v>1660</v>
      </c>
      <c r="O39" s="1138" t="s">
        <v>1437</v>
      </c>
      <c r="AX39" s="1184" t="s">
        <v>1661</v>
      </c>
      <c r="AZ39" s="1184" t="s">
        <v>1362</v>
      </c>
      <c r="BE39" s="1184">
        <v>2037</v>
      </c>
      <c r="BH39" s="1132" t="s">
        <v>1662</v>
      </c>
      <c r="BJ39" s="1281" t="s">
        <v>1662</v>
      </c>
      <c r="BL39" s="1281" t="s">
        <v>1662</v>
      </c>
      <c r="BN39" s="1132" t="s">
        <v>1663</v>
      </c>
    </row>
    <row customHeight="1" ht="11.25">
      <c r="A40" s="1138" t="s">
        <v>1664</v>
      </c>
      <c r="E40" s="471" t="s">
        <v>1665</v>
      </c>
      <c r="F40" s="1179" t="s">
        <v>942</v>
      </c>
      <c r="G40" s="471" t="s">
        <v>1666</v>
      </c>
      <c r="O40" s="1138" t="s">
        <v>1453</v>
      </c>
      <c r="AX40" s="1184" t="s">
        <v>1667</v>
      </c>
      <c r="BE40" s="1184">
        <v>2038</v>
      </c>
      <c r="BH40" s="1132" t="s">
        <v>1668</v>
      </c>
      <c r="BJ40" s="1281" t="s">
        <v>1075</v>
      </c>
      <c r="BL40" s="1281" t="s">
        <v>1075</v>
      </c>
      <c r="BN40" s="1132" t="s">
        <v>1109</v>
      </c>
    </row>
    <row customHeight="1" ht="11.25">
      <c r="A41" s="1138" t="s">
        <v>1669</v>
      </c>
      <c r="E41" s="471" t="s">
        <v>1670</v>
      </c>
      <c r="F41" s="1179" t="s">
        <v>1671</v>
      </c>
      <c r="G41" s="471" t="s">
        <v>1670</v>
      </c>
      <c r="O41" s="1138" t="s">
        <v>1469</v>
      </c>
      <c r="AX41" s="1184" t="s">
        <v>1672</v>
      </c>
      <c r="AZ41" s="1131" t="s">
        <v>1673</v>
      </c>
      <c r="BE41" s="1184">
        <v>2039</v>
      </c>
      <c r="BH41" s="1132" t="s">
        <v>1674</v>
      </c>
      <c r="BJ41" s="1281" t="s">
        <v>1071</v>
      </c>
      <c r="BL41" s="1281" t="s">
        <v>1071</v>
      </c>
      <c r="BN41" s="1132" t="s">
        <v>1096</v>
      </c>
    </row>
    <row customHeight="1" ht="11.25">
      <c r="A42" s="1138" t="s">
        <v>1675</v>
      </c>
      <c r="AX42" s="1184" t="s">
        <v>1676</v>
      </c>
      <c r="AZ42" s="1184" t="s">
        <v>1268</v>
      </c>
      <c r="BE42" s="1184">
        <v>2040</v>
      </c>
      <c r="BH42" s="1132" t="s">
        <v>1093</v>
      </c>
      <c r="BJ42" s="1281" t="s">
        <v>1073</v>
      </c>
      <c r="BL42" s="1281" t="s">
        <v>1073</v>
      </c>
      <c r="BN42" s="1132" t="s">
        <v>1677</v>
      </c>
    </row>
    <row customHeight="1" ht="11.25">
      <c r="A43" s="1138" t="s">
        <v>1678</v>
      </c>
      <c r="AX43" s="1184" t="s">
        <v>1679</v>
      </c>
      <c r="AZ43" s="1184" t="s">
        <v>1294</v>
      </c>
      <c r="BE43" s="1184">
        <v>2041</v>
      </c>
      <c r="BH43" s="1132" t="s">
        <v>1680</v>
      </c>
      <c r="BJ43" s="1281" t="s">
        <v>1674</v>
      </c>
      <c r="BL43" s="1281" t="s">
        <v>1674</v>
      </c>
      <c r="BN43" s="1132" t="s">
        <v>1681</v>
      </c>
    </row>
    <row customHeight="1" ht="11.25">
      <c r="A44" s="1138" t="s">
        <v>1682</v>
      </c>
      <c r="G44" s="1158">
        <f>YEAR(TODAY())</f>
        <v>2025</v>
      </c>
      <c r="I44" s="863" t="s">
        <v>1683</v>
      </c>
      <c r="J44" s="1153" t="s">
        <v>1684</v>
      </c>
      <c r="K44" s="1153" t="s">
        <v>1685</v>
      </c>
      <c r="AX44" s="1184" t="s">
        <v>1686</v>
      </c>
      <c r="AZ44" s="1184" t="s">
        <v>1329</v>
      </c>
      <c r="BE44" s="1184">
        <v>2042</v>
      </c>
      <c r="BH44" s="1132" t="s">
        <v>1687</v>
      </c>
      <c r="BJ44" s="1281" t="s">
        <v>1093</v>
      </c>
      <c r="BL44" s="1281" t="s">
        <v>1093</v>
      </c>
      <c r="BN44" s="1132" t="s">
        <v>1688</v>
      </c>
    </row>
    <row customHeight="1" ht="11.25">
      <c r="A45" s="1138" t="s">
        <v>1689</v>
      </c>
      <c r="D45" s="1175" t="s">
        <v>1690</v>
      </c>
      <c r="E45" s="1176" t="s">
        <v>1691</v>
      </c>
      <c r="F45" s="861" t="s">
        <v>1692</v>
      </c>
      <c r="G45" s="860" t="s">
        <v>1693</v>
      </c>
      <c r="H45" s="863" t="s">
        <v>1694</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1695</v>
      </c>
      <c r="AZ45" s="1184" t="s">
        <v>1361</v>
      </c>
      <c r="BE45" s="1184">
        <v>2043</v>
      </c>
      <c r="BH45" s="1132" t="s">
        <v>1696</v>
      </c>
      <c r="BJ45" s="1281" t="s">
        <v>1087</v>
      </c>
      <c r="BL45" s="1281" t="s">
        <v>1087</v>
      </c>
      <c r="BN45" s="1132" t="s">
        <v>1697</v>
      </c>
    </row>
    <row customHeight="1" ht="11.25">
      <c r="A46" s="1138" t="s">
        <v>1698</v>
      </c>
      <c r="E46" s="471" t="s">
        <v>26</v>
      </c>
      <c r="F46" s="1178" t="s">
        <v>1699</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1700</v>
      </c>
      <c r="AZ46" s="1184" t="s">
        <v>1385</v>
      </c>
      <c r="BE46" s="1184">
        <v>2044</v>
      </c>
      <c r="BH46" s="1132" t="s">
        <v>1096</v>
      </c>
      <c r="BJ46" s="1281" t="s">
        <v>1077</v>
      </c>
      <c r="BL46" s="1281" t="s">
        <v>1077</v>
      </c>
      <c r="BN46" s="1132" t="s">
        <v>1701</v>
      </c>
    </row>
    <row customHeight="1" ht="11.25">
      <c r="A47" s="1138" t="s">
        <v>1702</v>
      </c>
      <c r="E47" s="471" t="s">
        <v>33</v>
      </c>
      <c r="F47" s="1179" t="s">
        <v>1703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1704</v>
      </c>
      <c r="AZ47" s="1184" t="s">
        <v>1404</v>
      </c>
      <c r="BE47" s="1184">
        <v>2045</v>
      </c>
      <c r="BH47" s="1132" t="s">
        <v>1677</v>
      </c>
      <c r="BJ47" s="1281" t="s">
        <v>1079</v>
      </c>
      <c r="BL47" s="1281" t="s">
        <v>1079</v>
      </c>
      <c r="BN47" s="1132" t="s">
        <v>1705</v>
      </c>
    </row>
    <row customHeight="1" ht="11.25">
      <c r="A48" s="1138" t="s">
        <v>1706</v>
      </c>
      <c r="E48" s="471" t="s">
        <v>1707</v>
      </c>
      <c r="F48" s="1179" t="s">
        <v>1708</v>
      </c>
      <c r="G48" s="1180" t="str">
        <f>_xlfn.IFERROR(IF(f_year="","01.01."&amp;CURRENT_YEAR,"01.01."&amp;f_year),"01.01."&amp;CURRENT_YEAR)</f>
        <v>01.01.2025</v>
      </c>
      <c r="H48" s="1180" t="str">
        <f>_xlfn.IFERROR(IF(f_year="","31.12."&amp;CURRENT_YEAR,"31.12."&amp;f_year),"31.12."&amp;CURRENT_YEAR)</f>
        <v>31.12.2025</v>
      </c>
      <c r="I48" s="1806">
        <f>IF(f_year="",TRUE,FALSE)</f>
        <v>1</v>
      </c>
      <c r="J48" s="1809" t="s">
        <v>1709</v>
      </c>
      <c r="K48" s="1810"/>
      <c r="AX48" s="1184" t="s">
        <v>1710</v>
      </c>
      <c r="AZ48" s="1184" t="s">
        <v>1421</v>
      </c>
      <c r="BE48" s="1184">
        <v>2046</v>
      </c>
      <c r="BH48" s="1132" t="s">
        <v>1681</v>
      </c>
      <c r="BJ48" s="1281" t="s">
        <v>1081</v>
      </c>
      <c r="BL48" s="1281" t="s">
        <v>1081</v>
      </c>
      <c r="BN48" s="1132" t="s">
        <v>1711</v>
      </c>
    </row>
    <row customHeight="1" ht="11.25">
      <c r="A49" s="1138" t="s">
        <v>1712</v>
      </c>
      <c r="E49" s="471" t="s">
        <v>1713</v>
      </c>
      <c r="F49" s="1179" t="s">
        <v>1714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1715</v>
      </c>
      <c r="AZ49" s="1184" t="s">
        <v>1437</v>
      </c>
      <c r="BE49" s="1184">
        <v>2047</v>
      </c>
      <c r="BH49" s="1132" t="s">
        <v>1097</v>
      </c>
      <c r="BJ49" s="1281" t="s">
        <v>1083</v>
      </c>
      <c r="BL49" s="1281" t="s">
        <v>1083</v>
      </c>
    </row>
    <row customHeight="1" ht="11.25">
      <c r="A50" s="1138" t="s">
        <v>1716</v>
      </c>
      <c r="E50" s="471" t="s">
        <v>1717</v>
      </c>
      <c r="F50" s="1179" t="s">
        <v>1067</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1718</v>
      </c>
      <c r="AZ50" s="1184" t="s">
        <v>1453</v>
      </c>
      <c r="BE50" s="1184">
        <v>2048</v>
      </c>
      <c r="BH50" s="1132" t="s">
        <v>1688</v>
      </c>
      <c r="BJ50" s="1281" t="s">
        <v>1085</v>
      </c>
      <c r="BL50" s="1281" t="s">
        <v>1085</v>
      </c>
    </row>
    <row customHeight="1" ht="11.25">
      <c r="A51" s="1138" t="s">
        <v>1719</v>
      </c>
      <c r="E51" s="471" t="s">
        <v>1720</v>
      </c>
      <c r="F51" s="1179" t="s">
        <v>1691</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1721</v>
      </c>
      <c r="AZ51" s="1184" t="s">
        <v>1469</v>
      </c>
      <c r="BE51" s="1184">
        <v>2049</v>
      </c>
      <c r="BH51" s="1132" t="s">
        <v>1697</v>
      </c>
      <c r="BJ51" s="1281" t="s">
        <v>1722</v>
      </c>
      <c r="BL51" s="1281" t="s">
        <v>1722</v>
      </c>
    </row>
    <row customHeight="1" ht="11.25">
      <c r="A52" s="1138" t="s">
        <v>1723</v>
      </c>
      <c r="E52" s="471" t="s">
        <v>1724</v>
      </c>
      <c r="F52" s="1179" t="s">
        <v>1725</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1726</v>
      </c>
      <c r="AZ52" s="1184" t="s">
        <v>1269</v>
      </c>
      <c r="BE52" s="1184">
        <v>2050</v>
      </c>
      <c r="BH52" s="1132" t="s">
        <v>1701</v>
      </c>
      <c r="BJ52" s="1281" t="s">
        <v>1096</v>
      </c>
      <c r="BL52" s="1281" t="s">
        <v>1096</v>
      </c>
    </row>
    <row customHeight="1" ht="11.25">
      <c r="A53" s="1138" t="s">
        <v>1727</v>
      </c>
      <c r="E53" s="471" t="s">
        <v>1728</v>
      </c>
      <c r="F53" s="1179" t="s">
        <v>1728</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1729</v>
      </c>
      <c r="K53" s="1810"/>
      <c r="AX53" s="1184" t="s">
        <v>1730</v>
      </c>
      <c r="BE53" s="1184">
        <v>2051</v>
      </c>
      <c r="BH53" s="1132" t="s">
        <v>1705</v>
      </c>
      <c r="BJ53" s="1281" t="s">
        <v>1677</v>
      </c>
      <c r="BL53" s="1281" t="s">
        <v>1677</v>
      </c>
    </row>
    <row customHeight="1" ht="11.25">
      <c r="A54" s="1138" t="s">
        <v>1731</v>
      </c>
      <c r="AX54" s="1184" t="s">
        <v>1732</v>
      </c>
      <c r="AZ54" s="1131" t="s">
        <v>1733</v>
      </c>
      <c r="BE54" s="1184">
        <v>2052</v>
      </c>
      <c r="BH54" s="1132" t="s">
        <v>1711</v>
      </c>
      <c r="BJ54" s="1281" t="s">
        <v>1681</v>
      </c>
      <c r="BL54" s="1281" t="s">
        <v>1681</v>
      </c>
    </row>
    <row customHeight="1" ht="11.25">
      <c r="A55" s="1138" t="s">
        <v>1734</v>
      </c>
      <c r="AX55" s="1184" t="s">
        <v>1735</v>
      </c>
      <c r="AZ55" s="1184" t="s">
        <v>1271</v>
      </c>
      <c r="BE55" s="1184">
        <v>2053</v>
      </c>
      <c r="BH55" s="1134" t="s">
        <v>28</v>
      </c>
      <c r="BJ55" s="1281" t="s">
        <v>1097</v>
      </c>
      <c r="BL55" s="1281" t="s">
        <v>1097</v>
      </c>
    </row>
    <row customHeight="1" ht="11.25">
      <c r="A56" s="1138" t="s">
        <v>1736</v>
      </c>
      <c r="D56" s="1182" t="s">
        <v>1737</v>
      </c>
      <c r="E56" s="1159" t="s">
        <v>110</v>
      </c>
      <c r="F56" s="1138" t="s">
        <v>1738</v>
      </c>
      <c r="AX56" s="1184" t="s">
        <v>1739</v>
      </c>
      <c r="AZ56" s="1184" t="s">
        <v>1298</v>
      </c>
      <c r="BE56" s="1184">
        <v>2054</v>
      </c>
      <c r="BH56" s="1134" t="s">
        <v>28</v>
      </c>
      <c r="BJ56" s="1281" t="s">
        <v>1688</v>
      </c>
      <c r="BL56" s="1281" t="s">
        <v>1688</v>
      </c>
    </row>
    <row customHeight="1" ht="11.25">
      <c r="A57" s="1138" t="s">
        <v>1740</v>
      </c>
      <c r="D57" s="1182" t="s">
        <v>1741</v>
      </c>
      <c r="E57" s="1159" t="s">
        <v>110</v>
      </c>
      <c r="F57" s="1138" t="s">
        <v>1738</v>
      </c>
      <c r="AX57" s="1184" t="s">
        <v>1742</v>
      </c>
      <c r="AZ57" s="1184" t="s">
        <v>1332</v>
      </c>
      <c r="BE57" s="1184">
        <v>2055</v>
      </c>
      <c r="BJ57" s="1281" t="s">
        <v>1697</v>
      </c>
      <c r="BL57" s="1281" t="s">
        <v>1697</v>
      </c>
    </row>
    <row customHeight="1" ht="11.25">
      <c r="A58" s="1138" t="s">
        <v>1743</v>
      </c>
      <c r="D58" s="1182" t="s">
        <v>1744</v>
      </c>
      <c r="E58" s="1159" t="s">
        <v>110</v>
      </c>
      <c r="F58" s="1138" t="s">
        <v>1738</v>
      </c>
      <c r="AX58" s="1184" t="s">
        <v>1745</v>
      </c>
      <c r="BE58" s="1184">
        <v>2056</v>
      </c>
      <c r="BJ58" s="1281" t="s">
        <v>1701</v>
      </c>
      <c r="BL58" s="1281" t="s">
        <v>1701</v>
      </c>
    </row>
    <row customHeight="1" ht="11.25">
      <c r="A59" s="1138" t="s">
        <v>1746</v>
      </c>
      <c r="D59" s="1182" t="s">
        <v>130</v>
      </c>
      <c r="E59" s="1159" t="s">
        <v>1633</v>
      </c>
      <c r="F59" s="1138" t="s">
        <v>1747</v>
      </c>
      <c r="AX59" s="1184" t="s">
        <v>1748</v>
      </c>
      <c r="AZ59" s="1131" t="s">
        <v>1749</v>
      </c>
      <c r="BE59" s="1184">
        <v>2057</v>
      </c>
      <c r="BJ59" s="1281" t="s">
        <v>1705</v>
      </c>
      <c r="BL59" s="1281" t="s">
        <v>1705</v>
      </c>
    </row>
    <row customHeight="1" ht="11.25">
      <c r="A60" s="1138" t="s">
        <v>1750</v>
      </c>
      <c r="D60" s="1182" t="s">
        <v>1751</v>
      </c>
      <c r="E60" s="1159" t="s">
        <v>1633</v>
      </c>
      <c r="F60" s="1138" t="s">
        <v>1747</v>
      </c>
      <c r="AX60" s="1184" t="s">
        <v>1752</v>
      </c>
      <c r="AZ60" s="1184" t="s">
        <v>1272</v>
      </c>
      <c r="BE60" s="1184">
        <v>2058</v>
      </c>
      <c r="BJ60" s="1281" t="s">
        <v>1711</v>
      </c>
      <c r="BL60" s="1281" t="s">
        <v>1711</v>
      </c>
    </row>
    <row customHeight="1" ht="11.25">
      <c r="A61" s="1138" t="s">
        <v>1753</v>
      </c>
      <c r="D61" s="1182" t="s">
        <v>1754</v>
      </c>
      <c r="E61" s="1159" t="s">
        <v>1755</v>
      </c>
      <c r="F61" s="1138" t="s">
        <v>1747</v>
      </c>
      <c r="AX61" s="1184" t="s">
        <v>1756</v>
      </c>
      <c r="AZ61" s="1184" t="s">
        <v>1299</v>
      </c>
      <c r="BE61" s="1184">
        <v>2059</v>
      </c>
      <c r="BL61" s="1281" t="s">
        <v>1089</v>
      </c>
    </row>
    <row customHeight="1" ht="11.25">
      <c r="A62" s="1138" t="s">
        <v>1757</v>
      </c>
      <c r="D62" s="1182" t="s">
        <v>129</v>
      </c>
      <c r="E62" s="1159">
        <v>37</v>
      </c>
      <c r="F62" s="1138" t="s">
        <v>1747</v>
      </c>
      <c r="AZ62" s="1184" t="s">
        <v>1333</v>
      </c>
      <c r="BE62" s="1184">
        <v>2060</v>
      </c>
      <c r="BL62" s="1281" t="s">
        <v>1091</v>
      </c>
    </row>
    <row customHeight="1" ht="11.25">
      <c r="A63" s="1138" t="s">
        <v>1758</v>
      </c>
      <c r="D63" s="1182" t="s">
        <v>1759</v>
      </c>
      <c r="E63" s="1159">
        <v>37</v>
      </c>
      <c r="F63" s="1138" t="s">
        <v>1747</v>
      </c>
      <c r="AZ63" s="1184" t="s">
        <v>1364</v>
      </c>
      <c r="BE63" s="1184">
        <v>2061</v>
      </c>
    </row>
    <row customHeight="1" ht="11.25">
      <c r="A64" s="1138" t="s">
        <v>1760</v>
      </c>
      <c r="D64" s="1182" t="s">
        <v>1761</v>
      </c>
      <c r="E64" s="1159">
        <v>37</v>
      </c>
      <c r="F64" s="1138" t="s">
        <v>1747</v>
      </c>
      <c r="AZ64" s="1184" t="s">
        <v>1386</v>
      </c>
      <c r="BE64" s="1184">
        <v>2062</v>
      </c>
    </row>
    <row customHeight="1" ht="11.25">
      <c r="A65" s="1138" t="s">
        <v>1762</v>
      </c>
      <c r="D65" s="1138"/>
      <c r="BE65" s="1184">
        <v>2063</v>
      </c>
    </row>
    <row customHeight="1" ht="11.25">
      <c r="A66" s="1138" t="s">
        <v>1763</v>
      </c>
      <c r="AZ66" s="1131" t="s">
        <v>1764</v>
      </c>
      <c r="BE66" s="1184">
        <v>2064</v>
      </c>
    </row>
    <row customHeight="1" ht="11.25">
      <c r="A67" s="1138" t="s">
        <v>1765</v>
      </c>
      <c r="AZ67" s="1184" t="s">
        <v>1273</v>
      </c>
      <c r="BE67" s="1184">
        <v>2065</v>
      </c>
    </row>
    <row customHeight="1" ht="11.25">
      <c r="A68" s="1138" t="s">
        <v>1766</v>
      </c>
      <c r="AZ68" s="1184" t="s">
        <v>1300</v>
      </c>
      <c r="BE68" s="1184">
        <v>2066</v>
      </c>
      <c r="BH68" s="1131" t="s">
        <v>1767</v>
      </c>
      <c r="BJ68" s="1131" t="s">
        <v>1768</v>
      </c>
      <c r="BL68" s="1131" t="s">
        <v>1769</v>
      </c>
      <c r="BN68" s="1131" t="s">
        <v>1770</v>
      </c>
    </row>
    <row customHeight="1" ht="11.25">
      <c r="A69" s="1138" t="s">
        <v>1771</v>
      </c>
      <c r="AZ69" s="1184" t="s">
        <v>1334</v>
      </c>
      <c r="BE69" s="1184">
        <v>2067</v>
      </c>
      <c r="BH69" s="1132" t="s">
        <v>1772</v>
      </c>
      <c r="BI69" s="1181" t="s">
        <v>108</v>
      </c>
      <c r="BJ69" s="1132" t="s">
        <v>1773</v>
      </c>
      <c r="BK69" s="1181" t="s">
        <v>108</v>
      </c>
      <c r="BL69" s="1132" t="s">
        <v>1774</v>
      </c>
      <c r="BM69" s="1134" t="s">
        <v>108</v>
      </c>
      <c r="BN69" s="1132" t="s">
        <v>1775</v>
      </c>
    </row>
    <row customHeight="1" ht="11.25">
      <c r="A70" s="1138" t="s">
        <v>16</v>
      </c>
      <c r="AZ70" s="1184" t="s">
        <v>1365</v>
      </c>
      <c r="BE70" s="1184">
        <v>2068</v>
      </c>
      <c r="BH70" s="1132" t="s">
        <v>1776</v>
      </c>
      <c r="BJ70" s="1132" t="s">
        <v>1777</v>
      </c>
      <c r="BL70" s="1132" t="s">
        <v>1778</v>
      </c>
      <c r="BN70" s="1132" t="s">
        <v>1779</v>
      </c>
    </row>
    <row customHeight="1" ht="11.25">
      <c r="A71" s="1138" t="s">
        <v>1780</v>
      </c>
      <c r="AZ71" s="1184" t="s">
        <v>1367</v>
      </c>
      <c r="BE71" s="1184">
        <v>2069</v>
      </c>
      <c r="BH71" s="1132" t="s">
        <v>1781</v>
      </c>
      <c r="BI71" s="1181" t="s">
        <v>89</v>
      </c>
      <c r="BJ71" s="1132" t="s">
        <v>1782</v>
      </c>
      <c r="BK71" s="1181" t="s">
        <v>89</v>
      </c>
      <c r="BL71" s="1132" t="s">
        <v>1783</v>
      </c>
      <c r="BM71" s="1134" t="s">
        <v>89</v>
      </c>
      <c r="BN71" s="1132" t="s">
        <v>1784</v>
      </c>
    </row>
    <row customHeight="1" ht="11.25">
      <c r="A72" s="1138" t="s">
        <v>1785</v>
      </c>
      <c r="AZ72" s="1184" t="s">
        <v>19</v>
      </c>
      <c r="BE72" s="1184">
        <v>2070</v>
      </c>
      <c r="BH72" s="1132" t="s">
        <v>1786</v>
      </c>
      <c r="BJ72" s="1132" t="s">
        <v>1786</v>
      </c>
      <c r="BL72" s="1132" t="s">
        <v>1786</v>
      </c>
      <c r="BN72" s="1132" t="s">
        <v>1787</v>
      </c>
    </row>
    <row customHeight="1" ht="11.25">
      <c r="A73" s="1138" t="s">
        <v>1788</v>
      </c>
      <c r="BH73" s="1132" t="s">
        <v>1789</v>
      </c>
      <c r="BI73" s="1181" t="s">
        <v>110</v>
      </c>
      <c r="BJ73" s="1132" t="s">
        <v>1790</v>
      </c>
      <c r="BK73" s="1181" t="s">
        <v>110</v>
      </c>
      <c r="BL73" s="1132" t="s">
        <v>1791</v>
      </c>
      <c r="BM73" s="1134" t="s">
        <v>110</v>
      </c>
      <c r="BN73" s="1132" t="s">
        <v>1792</v>
      </c>
    </row>
    <row customHeight="1" ht="11.25">
      <c r="A74" s="1138" t="s">
        <v>1793</v>
      </c>
      <c r="BH74" s="1132" t="s">
        <v>1794</v>
      </c>
      <c r="BJ74" s="1132" t="s">
        <v>1795</v>
      </c>
      <c r="BL74" s="1132" t="s">
        <v>1796</v>
      </c>
      <c r="BN74" s="1132" t="s">
        <v>1797</v>
      </c>
    </row>
    <row customHeight="1" ht="11.25">
      <c r="A75" s="1138" t="s">
        <v>1798</v>
      </c>
      <c r="AZ75" s="1131" t="s">
        <v>1799</v>
      </c>
      <c r="BH75" s="1132" t="s">
        <v>1800</v>
      </c>
      <c r="BJ75" s="1132" t="s">
        <v>1800</v>
      </c>
      <c r="BL75" s="1132" t="s">
        <v>1800</v>
      </c>
    </row>
    <row customHeight="1" ht="11.25">
      <c r="A76" s="1138" t="s">
        <v>1801</v>
      </c>
      <c r="AZ76" s="1184" t="s">
        <v>552</v>
      </c>
      <c r="BH76" s="1132" t="s">
        <v>1802</v>
      </c>
      <c r="BJ76" s="1132" t="s">
        <v>1803</v>
      </c>
      <c r="BL76" s="1132" t="s">
        <v>1804</v>
      </c>
    </row>
    <row customHeight="1" ht="11.25">
      <c r="A77" s="1138" t="s">
        <v>1805</v>
      </c>
      <c r="AZ77" s="1184" t="s">
        <v>555</v>
      </c>
    </row>
    <row customHeight="1" ht="11.25">
      <c r="A78" s="1138" t="s">
        <v>1806</v>
      </c>
      <c r="AZ78" s="1184" t="s">
        <v>557</v>
      </c>
    </row>
    <row customHeight="1" ht="11.25">
      <c r="A79" s="1138" t="s">
        <v>1807</v>
      </c>
      <c r="AZ79" s="1184" t="s">
        <v>559</v>
      </c>
      <c r="BH79" s="1131" t="s">
        <v>1808</v>
      </c>
      <c r="BJ79" s="1131" t="s">
        <v>1809</v>
      </c>
      <c r="BL79" s="1131" t="s">
        <v>1810</v>
      </c>
    </row>
    <row customHeight="1" ht="11.25">
      <c r="A80" s="1138" t="s">
        <v>1811</v>
      </c>
      <c r="AZ80" s="1184" t="s">
        <v>1391</v>
      </c>
      <c r="BH80" s="1132" t="s">
        <v>1812</v>
      </c>
      <c r="BJ80" s="1132" t="s">
        <v>1813</v>
      </c>
      <c r="BL80" s="1132" t="s">
        <v>1814</v>
      </c>
    </row>
    <row customHeight="1" ht="11.25">
      <c r="A81" s="1138" t="s">
        <v>1815</v>
      </c>
      <c r="AZ81" s="1184" t="s">
        <v>1408</v>
      </c>
      <c r="BH81" s="1132" t="s">
        <v>1816</v>
      </c>
      <c r="BJ81" s="1132" t="s">
        <v>1817</v>
      </c>
      <c r="BL81" s="1132" t="s">
        <v>1818</v>
      </c>
    </row>
    <row customHeight="1" ht="11.25">
      <c r="A82" s="1138" t="s">
        <v>1819</v>
      </c>
      <c r="AZ82" s="1184" t="s">
        <v>1423</v>
      </c>
      <c r="BH82" s="1132" t="s">
        <v>1820</v>
      </c>
      <c r="BJ82" s="1132" t="s">
        <v>1821</v>
      </c>
      <c r="BL82" s="1132" t="s">
        <v>1822</v>
      </c>
    </row>
    <row customHeight="1" ht="11.25">
      <c r="A83" s="1138" t="s">
        <v>1823</v>
      </c>
      <c r="BH83" s="1132" t="s">
        <v>1824</v>
      </c>
      <c r="BJ83" s="1132" t="s">
        <v>1825</v>
      </c>
      <c r="BL83" s="1132" t="s">
        <v>1826</v>
      </c>
    </row>
    <row customHeight="1" ht="11.25">
      <c r="A84" s="1138" t="s">
        <v>1827</v>
      </c>
      <c r="AZ84" s="1131" t="s">
        <v>1828</v>
      </c>
    </row>
    <row customHeight="1" ht="11.25">
      <c r="A85" s="1934" t="s">
        <v>1829</v>
      </c>
      <c r="AZ85" s="1184" t="s">
        <v>1830</v>
      </c>
    </row>
    <row customHeight="1" ht="11.25">
      <c r="A86" s="1138" t="s">
        <v>1831</v>
      </c>
      <c r="AZ86" s="1184" t="s">
        <v>1832</v>
      </c>
      <c r="BH86" s="1131" t="s">
        <v>1833</v>
      </c>
      <c r="BJ86" s="1131" t="s">
        <v>1834</v>
      </c>
      <c r="BL86" s="1131" t="s">
        <v>1835</v>
      </c>
    </row>
    <row customHeight="1" ht="11.25">
      <c r="A87" s="1138" t="s">
        <v>1836</v>
      </c>
      <c r="AZ87" s="1184" t="s">
        <v>1837</v>
      </c>
      <c r="BH87" s="1132" t="s">
        <v>1838</v>
      </c>
      <c r="BJ87" s="1132" t="s">
        <v>1839</v>
      </c>
      <c r="BL87" s="1132" t="s">
        <v>1840</v>
      </c>
    </row>
    <row customHeight="1" ht="11.25">
      <c r="A88" s="1138" t="s">
        <v>1841</v>
      </c>
      <c r="AZ88" s="1670"/>
      <c r="BH88" s="1132" t="s">
        <v>1842</v>
      </c>
      <c r="BJ88" s="1132" t="s">
        <v>1843</v>
      </c>
      <c r="BL88" s="1132" t="s">
        <v>1844</v>
      </c>
    </row>
    <row customHeight="1" ht="11.25">
      <c r="A89" s="1138" t="s">
        <v>1845</v>
      </c>
      <c r="AZ89" s="1131" t="s">
        <v>1846</v>
      </c>
    </row>
    <row customHeight="1" ht="11.25">
      <c r="A90" s="1138" t="s">
        <v>1847</v>
      </c>
      <c r="AZ90" s="1184" t="s">
        <v>1067</v>
      </c>
    </row>
    <row customHeight="1" ht="11.25">
      <c r="A91" s="1138" t="s">
        <v>1848</v>
      </c>
      <c r="AZ91" s="1184" t="s">
        <v>1103</v>
      </c>
      <c r="BH91" s="1131" t="s">
        <v>1849</v>
      </c>
      <c r="BJ91" s="1131" t="s">
        <v>1850</v>
      </c>
      <c r="BL91" s="1131" t="s">
        <v>1851</v>
      </c>
    </row>
    <row customHeight="1" ht="11.25">
      <c r="AZ92" s="1184" t="s">
        <v>1852</v>
      </c>
      <c r="BH92" s="1132" t="s">
        <v>1853</v>
      </c>
      <c r="BJ92" s="1132" t="s">
        <v>1854</v>
      </c>
      <c r="BL92" s="1132" t="s">
        <v>1855</v>
      </c>
    </row>
    <row customHeight="1" ht="11.25">
      <c r="AZ93" s="1184" t="s">
        <v>1856</v>
      </c>
      <c r="BH93" s="1132" t="s">
        <v>1857</v>
      </c>
      <c r="BJ93" s="1132" t="s">
        <v>1858</v>
      </c>
      <c r="BL93" s="1132" t="s">
        <v>1859</v>
      </c>
    </row>
    <row customHeight="1" ht="11.25">
      <c r="AZ94" s="1184" t="s">
        <v>1860</v>
      </c>
    </row>
    <row r="96" customHeight="1" ht="11.25">
      <c r="AZ96" s="1131" t="s">
        <v>1861</v>
      </c>
      <c r="BH96" s="1131" t="s">
        <v>1862</v>
      </c>
      <c r="BJ96" s="1131" t="s">
        <v>1863</v>
      </c>
      <c r="BL96" s="1131" t="s">
        <v>1864</v>
      </c>
      <c r="BN96" s="1131" t="s">
        <v>1865</v>
      </c>
    </row>
    <row customHeight="1" ht="11.25">
      <c r="AZ97" s="1965" t="s">
        <v>1866</v>
      </c>
      <c r="BA97" s="1966" t="s">
        <v>1867</v>
      </c>
      <c r="BH97" s="1132" t="s">
        <v>1868</v>
      </c>
      <c r="BJ97" s="1132" t="s">
        <v>1869</v>
      </c>
      <c r="BL97" s="1132" t="s">
        <v>1870</v>
      </c>
      <c r="BN97" s="1132" t="s">
        <v>1871</v>
      </c>
    </row>
    <row customHeight="1" ht="11.25">
      <c r="AZ98" s="1965" t="s">
        <v>1872</v>
      </c>
      <c r="BA98" s="1966" t="s">
        <v>1873</v>
      </c>
      <c r="BH98" s="1132" t="s">
        <v>1874</v>
      </c>
      <c r="BJ98" s="1132" t="s">
        <v>1875</v>
      </c>
      <c r="BL98" s="1132" t="s">
        <v>1876</v>
      </c>
      <c r="BN98" s="1132" t="s">
        <v>1877</v>
      </c>
    </row>
    <row customHeight="1" ht="22.5">
      <c r="AZ99" s="1965" t="s">
        <v>1878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1879</v>
      </c>
      <c r="BJ99" s="1132" t="s">
        <v>1880</v>
      </c>
      <c r="BL99" s="1132" t="s">
        <v>1881</v>
      </c>
      <c r="BN99" s="1132" t="s">
        <v>1882</v>
      </c>
    </row>
    <row customHeight="1" ht="22.5">
      <c r="AZ100" s="1965" t="s">
        <v>1883</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1469</v>
      </c>
      <c r="BL100" s="1132" t="s">
        <v>1469</v>
      </c>
      <c r="BN100" s="1132" t="s">
        <v>1884</v>
      </c>
    </row>
    <row customHeight="1" ht="22.5">
      <c r="AZ101" s="1965" t="s">
        <v>1885</v>
      </c>
      <c r="BA101" s="1966" t="s">
        <v>1886</v>
      </c>
      <c r="BN101" s="1132" t="s">
        <v>1887</v>
      </c>
    </row>
    <row customHeight="1" ht="22.5">
      <c r="AZ102" s="1965" t="s">
        <v>1888</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1889</v>
      </c>
    </row>
    <row customHeight="1" ht="11.25">
      <c r="AZ103" s="1965" t="s">
        <v>1890</v>
      </c>
      <c r="BA103" s="1966" t="s">
        <v>1891</v>
      </c>
      <c r="BN103" s="1132" t="s">
        <v>1892</v>
      </c>
    </row>
    <row customHeight="1" ht="11.25">
      <c r="BN104" s="1132" t="s">
        <v>1893</v>
      </c>
    </row>
    <row customHeight="1" ht="11.25">
      <c r="AZ105" s="1756" t="s">
        <v>1894</v>
      </c>
    </row>
    <row customHeight="1" ht="11.25">
      <c r="AZ106" s="1184" t="s">
        <v>1895</v>
      </c>
    </row>
    <row customHeight="1" ht="11.25">
      <c r="AZ107" s="1184" t="s">
        <v>1896</v>
      </c>
      <c r="BH107" s="1131" t="s">
        <v>1897</v>
      </c>
      <c r="BJ107" s="1131" t="s">
        <v>1898</v>
      </c>
      <c r="BL107" s="1131" t="s">
        <v>1899</v>
      </c>
      <c r="BN107" s="1131" t="s">
        <v>1900</v>
      </c>
    </row>
    <row customHeight="1" ht="11.25">
      <c r="AZ108" s="1184" t="s">
        <v>620</v>
      </c>
      <c r="BH108" s="1132" t="s">
        <v>1901</v>
      </c>
      <c r="BJ108" s="1132" t="s">
        <v>1902</v>
      </c>
      <c r="BL108" s="1132" t="s">
        <v>1555</v>
      </c>
      <c r="BN108" s="1132" t="s">
        <v>1903</v>
      </c>
    </row>
    <row customHeight="1" ht="11.25">
      <c r="BH109" s="1132" t="s">
        <v>1904</v>
      </c>
    </row>
    <row customHeight="1" ht="11.25">
      <c r="AZ110" s="1756" t="s">
        <v>1905</v>
      </c>
      <c r="BH110" s="1132" t="s">
        <v>1904</v>
      </c>
    </row>
    <row customHeight="1" ht="11.25">
      <c r="AZ111" s="1965" t="s">
        <v>1866</v>
      </c>
      <c r="BA111" s="1966" t="s">
        <v>1867</v>
      </c>
    </row>
    <row customHeight="1" ht="11.25">
      <c r="AZ112" s="1965" t="s">
        <v>1872</v>
      </c>
      <c r="BA112" s="1966" t="s">
        <v>1873</v>
      </c>
    </row>
    <row customHeight="1" ht="22.5">
      <c r="AZ113" s="1965" t="s">
        <v>1878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1883</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1906</v>
      </c>
    </row>
    <row customHeight="1" ht="22.5">
      <c r="AZ115" s="1965" t="s">
        <v>1888</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1269</v>
      </c>
    </row>
    <row customHeight="1" ht="11.25">
      <c r="AZ116" s="1965" t="s">
        <v>1890</v>
      </c>
      <c r="BA116" s="1966" t="s">
        <v>1891</v>
      </c>
      <c r="BH116" s="1132" t="s">
        <v>1296</v>
      </c>
    </row>
    <row customHeight="1" ht="11.25">
      <c r="BH117" s="1132" t="s">
        <v>1330</v>
      </c>
    </row>
    <row customHeight="1" ht="11.25">
      <c r="BH118" s="1132"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E81D7-8249-597F-BFDE-0.7E7C1A54}"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337</v>
      </c>
      <c r="J1" s="519" t="s">
        <v>14</v>
      </c>
    </row>
    <row customHeight="1" ht="22.5" hidden="1">
      <c r="A2" s="566"/>
      <c r="B2" s="566"/>
      <c r="C2" s="1794" t="s">
        <v>250</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338</v>
      </c>
      <c r="E9" s="2269"/>
      <c r="F9" s="2269"/>
      <c r="G9" s="2272" t="s">
        <v>339</v>
      </c>
      <c r="J9" s="519">
        <v>11</v>
      </c>
    </row>
    <row customHeight="1" ht="11.549999999999999">
      <c r="A10" s="566"/>
      <c r="B10" s="566"/>
      <c r="C10" s="521"/>
      <c r="D10" s="1538" t="s">
        <v>87</v>
      </c>
      <c r="E10" s="1540" t="s">
        <v>340</v>
      </c>
      <c r="F10" s="1540" t="s">
        <v>341</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1907</v>
      </c>
      <c r="F13" s="1585" t="s">
        <v>344</v>
      </c>
      <c r="G13" s="538"/>
      <c r="H13" s="1597"/>
      <c r="J13" s="519">
        <v>19</v>
      </c>
    </row>
    <row customHeight="1" ht="19.95">
      <c r="A14" s="566"/>
      <c r="B14" s="566"/>
      <c r="C14" s="521"/>
      <c r="D14" s="1587" t="s">
        <v>757</v>
      </c>
      <c r="E14" s="1588" t="s">
        <v>1908</v>
      </c>
      <c r="F14" s="1590"/>
      <c r="G14" s="1589" t="s">
        <v>1909</v>
      </c>
      <c r="H14" s="1597"/>
      <c r="J14" s="519">
        <v>19</v>
      </c>
    </row>
    <row customHeight="1" ht="19.95">
      <c r="A15" s="566"/>
      <c r="B15" s="566"/>
      <c r="C15" s="521"/>
      <c r="D15" s="1587" t="s">
        <v>345</v>
      </c>
      <c r="E15" s="1588" t="s">
        <v>1910</v>
      </c>
      <c r="F15" s="1590"/>
      <c r="G15" s="1589" t="s">
        <v>1911</v>
      </c>
      <c r="H15" s="1597"/>
      <c r="J15" s="519">
        <v>19</v>
      </c>
    </row>
    <row customHeight="1" ht="24">
      <c r="A16" s="566"/>
      <c r="B16" s="566"/>
      <c r="C16" s="521"/>
      <c r="D16" s="1587" t="s">
        <v>348</v>
      </c>
      <c r="E16" s="1586" t="s">
        <v>1912</v>
      </c>
      <c r="F16" s="1595"/>
      <c r="G16" s="538" t="s">
        <v>1913</v>
      </c>
      <c r="H16" s="1597"/>
      <c r="J16" s="519">
        <v>23</v>
      </c>
    </row>
    <row customHeight="1" ht="48.29999999999999">
      <c r="A17" s="566"/>
      <c r="B17" s="566"/>
      <c r="C17" s="521"/>
      <c r="D17" s="1584">
        <v>3</v>
      </c>
      <c r="E17" s="1591" t="s">
        <v>1914</v>
      </c>
      <c r="F17" s="1590"/>
      <c r="G17" s="538" t="s">
        <v>1915</v>
      </c>
      <c r="H17" s="1597"/>
      <c r="J17" s="519">
        <v>46</v>
      </c>
    </row>
    <row customHeight="1" ht="48.29999999999999">
      <c r="A18" s="1539">
        <v>1</v>
      </c>
      <c r="B18" s="566"/>
      <c r="C18" s="1541"/>
      <c r="D18" s="1584" t="s">
        <v>90</v>
      </c>
      <c r="E18" s="1591" t="s">
        <v>1916</v>
      </c>
      <c r="F18" s="1590"/>
      <c r="G18" s="538" t="s">
        <v>1915</v>
      </c>
      <c r="H18" s="1597"/>
      <c r="I18" s="916"/>
      <c r="J18" s="519">
        <v>46</v>
      </c>
    </row>
    <row customHeight="1" ht="23.25">
      <c r="A19" s="566"/>
      <c r="B19" s="566"/>
      <c r="C19" s="521"/>
      <c r="D19" s="1584" t="s">
        <v>110</v>
      </c>
      <c r="E19" s="1591" t="s">
        <v>1917</v>
      </c>
      <c r="F19" s="1585" t="s">
        <v>344</v>
      </c>
      <c r="G19" s="2535" t="s">
        <v>1918</v>
      </c>
      <c r="H19" s="539"/>
      <c r="J19" s="519">
        <v>22</v>
      </c>
    </row>
    <row s="4677" customFormat="1" customHeight="1" ht="5.25" hidden="1">
      <c r="A20" s="566"/>
      <c r="B20" s="566"/>
      <c r="C20" s="1593"/>
      <c r="D20" s="1592" t="s">
        <v>1164</v>
      </c>
      <c r="E20" s="1078"/>
      <c r="F20" s="1077"/>
      <c r="G20" s="2536"/>
      <c r="J20" s="1594">
        <v>0</v>
      </c>
    </row>
    <row customHeight="1" ht="15.75">
      <c r="A21" s="566"/>
      <c r="B21" s="566"/>
      <c r="C21" s="521"/>
      <c r="D21" s="531"/>
      <c r="E21" s="479" t="s">
        <v>377</v>
      </c>
      <c r="F21" s="533"/>
      <c r="G21" s="2537"/>
      <c r="H21" s="1597"/>
      <c r="J21" s="519">
        <v>15</v>
      </c>
    </row>
    <row s="3234" customFormat="1" customHeight="1" ht="26.25">
      <c r="A22" s="566"/>
      <c r="B22" s="566"/>
      <c r="C22" s="566"/>
      <c r="D22" s="1584" t="s">
        <v>91</v>
      </c>
      <c r="E22" s="538" t="s">
        <v>1919</v>
      </c>
      <c r="F22" s="1590"/>
      <c r="G22" s="538" t="s">
        <v>1920</v>
      </c>
      <c r="H22" s="1596"/>
      <c r="J22" s="565">
        <v>25</v>
      </c>
    </row>
    <row s="3234" customFormat="1" customHeight="1" ht="19.95">
      <c r="A23" s="566"/>
      <c r="B23" s="566"/>
      <c r="C23" s="566"/>
      <c r="D23" s="1584" t="s">
        <v>92</v>
      </c>
      <c r="E23" s="1591" t="s">
        <v>1921</v>
      </c>
      <c r="F23" s="1595"/>
      <c r="G23" s="538" t="s">
        <v>1922</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F6C7F-F2A6-3F65-C98D-0.1C34DDEB}" mc:Ignorable="x14ac xr xr2 xr3">
  <dimension ref="A1:IU24"/>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1923</v>
      </c>
      <c r="G1" s="1695" t="s">
        <v>48</v>
      </c>
      <c r="H1" s="1695" t="s">
        <v>50</v>
      </c>
      <c r="IU1" s="1219" t="s">
        <v>14</v>
      </c>
    </row>
    <row s="5236" customFormat="1" customHeight="1" ht="22.5" hidden="1">
      <c r="A2" s="895"/>
      <c r="B2" s="1224">
        <v>1</v>
      </c>
      <c r="C2" s="1224"/>
      <c r="D2" s="1992" t="s">
        <v>250</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338</v>
      </c>
      <c r="F7" s="2166"/>
      <c r="G7" s="2166"/>
      <c r="H7" s="2166"/>
      <c r="I7" s="2166"/>
      <c r="J7" s="2538" t="s">
        <v>339</v>
      </c>
      <c r="K7" s="564"/>
      <c r="L7" s="564"/>
      <c r="M7" s="564"/>
      <c r="N7" s="564"/>
      <c r="O7" s="290"/>
      <c r="P7" s="564"/>
      <c r="Q7" s="289"/>
      <c r="R7" s="289"/>
      <c r="S7" s="289"/>
      <c r="T7" s="289"/>
      <c r="IU7" s="571">
        <v>14</v>
      </c>
    </row>
    <row s="3381" customFormat="1" customHeight="1" ht="21">
      <c r="A8" s="1219"/>
      <c r="B8" s="1224"/>
      <c r="C8" s="1219"/>
      <c r="D8" s="1559"/>
      <c r="E8" s="1612" t="s">
        <v>87</v>
      </c>
      <c r="F8" s="1604" t="s">
        <v>1923</v>
      </c>
      <c r="G8" s="1604" t="s">
        <v>48</v>
      </c>
      <c r="H8" s="1604" t="s">
        <v>50</v>
      </c>
      <c r="I8" s="1604" t="s">
        <v>1924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1925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232F6-1B1C-19C6-9AD6-0.3509594}" mc:Ignorable="x14ac xr xr2 xr3">
  <dimension ref="A1:IW15"/>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250</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338</v>
      </c>
      <c r="F7" s="2166"/>
      <c r="G7" s="2166"/>
      <c r="H7" s="2166"/>
      <c r="I7" s="2166"/>
      <c r="J7" s="2166"/>
      <c r="K7" s="2166"/>
      <c r="L7" s="2538" t="s">
        <v>339</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1926</v>
      </c>
      <c r="H9" s="1601" t="s">
        <v>1927</v>
      </c>
      <c r="I9" s="1601" t="s">
        <v>1928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1929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8347C-A9E8-C012-5AD6-0.618680F}" mc:Ignorable="x14ac xr xr2 xr3">
  <dimension ref="A1:IW15"/>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250</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338</v>
      </c>
      <c r="F7" s="2166"/>
      <c r="G7" s="2166"/>
      <c r="H7" s="2166"/>
      <c r="I7" s="2166"/>
      <c r="J7" s="2166"/>
      <c r="K7" s="2166"/>
      <c r="L7" s="2538" t="s">
        <v>339</v>
      </c>
      <c r="M7" s="1688"/>
      <c r="N7" s="1688"/>
      <c r="O7" s="1688"/>
      <c r="P7" s="1688"/>
      <c r="Q7" s="1688"/>
      <c r="R7" s="1688"/>
      <c r="S7" s="289"/>
      <c r="T7" s="289"/>
      <c r="U7" s="289"/>
      <c r="V7" s="289"/>
      <c r="IW7" s="1673">
        <v>14</v>
      </c>
    </row>
    <row s="3381" customFormat="1" customHeight="1" ht="67.2">
      <c r="A8" s="1695"/>
      <c r="B8" s="1430"/>
      <c r="C8" s="1695"/>
      <c r="D8" s="1579"/>
      <c r="E8" s="2542" t="s">
        <v>87</v>
      </c>
      <c r="F8" s="2542" t="s">
        <v>1930</v>
      </c>
      <c r="G8" s="2544" t="s">
        <v>1931</v>
      </c>
      <c r="H8" s="2545"/>
      <c r="I8" s="2546"/>
      <c r="J8" s="2542" t="s">
        <v>1932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1926</v>
      </c>
      <c r="H9" s="1958" t="s">
        <v>1927</v>
      </c>
      <c r="I9" s="1958" t="s">
        <v>1928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1929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11D79-BF4D-23EE-470C-0.76BC0ECF}" mc:Ignorable="x14ac xr xr2 xr3">
  <dimension ref="A1:Q19"/>
  <sheetViews>
    <sheetView topLeftCell="A1" showGridLines="0" zoomScale="90" workbookViewId="0">
      <selection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250</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1933</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250</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338</v>
      </c>
      <c r="F10" s="2191"/>
      <c r="G10" s="2191"/>
      <c r="H10" s="2191"/>
      <c r="I10" s="2191"/>
      <c r="J10" s="2191"/>
      <c r="K10" s="2191"/>
      <c r="L10" s="2191"/>
      <c r="M10" s="2165"/>
      <c r="N10" s="2542" t="s">
        <v>339</v>
      </c>
      <c r="O10" s="564"/>
      <c r="P10" s="564"/>
      <c r="Q10" s="571">
        <v>14</v>
      </c>
    </row>
    <row s="3381" customFormat="1" customHeight="1" ht="44.25">
      <c r="A11" s="1695"/>
      <c r="B11" s="1430"/>
      <c r="C11" s="1695"/>
      <c r="D11" s="1579"/>
      <c r="E11" s="2556" t="s">
        <v>87</v>
      </c>
      <c r="F11" s="2556" t="s">
        <v>342</v>
      </c>
      <c r="G11" s="2556" t="s">
        <v>1934</v>
      </c>
      <c r="H11" s="2556"/>
      <c r="I11" s="2556" t="s">
        <v>1935</v>
      </c>
      <c r="J11" s="2556"/>
      <c r="K11" s="2556"/>
      <c r="L11" s="2556" t="s">
        <v>1936</v>
      </c>
      <c r="M11" s="2544" t="s">
        <v>1937</v>
      </c>
      <c r="N11" s="2555"/>
      <c r="O11" s="1688"/>
      <c r="P11" s="1688"/>
      <c r="Q11" s="1673">
        <v>42</v>
      </c>
    </row>
    <row s="3381" customFormat="1" customHeight="1" ht="29.25">
      <c r="A12" s="1219"/>
      <c r="B12" s="1224"/>
      <c r="C12" s="1219"/>
      <c r="D12" s="1559"/>
      <c r="E12" s="2542"/>
      <c r="F12" s="2556"/>
      <c r="G12" s="1973" t="s">
        <v>1938</v>
      </c>
      <c r="H12" s="1973" t="s">
        <v>346</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1939</v>
      </c>
      <c r="O13" s="1599"/>
      <c r="P13" s="575"/>
      <c r="Q13" s="487">
        <v>22</v>
      </c>
    </row>
    <row s="5236" customFormat="1" customHeight="1" ht="23.25">
      <c r="A14" s="2163"/>
      <c r="B14" s="1224"/>
      <c r="C14" s="1224"/>
      <c r="D14" s="865"/>
      <c r="E14" s="2191"/>
      <c r="F14" s="2550"/>
      <c r="G14" s="2551"/>
      <c r="H14" s="2559"/>
      <c r="I14" s="485"/>
      <c r="J14" s="1564"/>
      <c r="K14" s="1564" t="s">
        <v>1933</v>
      </c>
      <c r="L14" s="1607"/>
      <c r="M14" s="1607"/>
      <c r="N14" s="2553"/>
      <c r="O14" s="1599"/>
      <c r="P14" s="575"/>
      <c r="Q14" s="487">
        <v>22</v>
      </c>
    </row>
    <row s="5236" customFormat="1" customHeight="1" ht="23.25">
      <c r="A15" s="2163"/>
      <c r="B15" s="1224"/>
      <c r="C15" s="476"/>
      <c r="D15" s="865"/>
      <c r="E15" s="485"/>
      <c r="F15" s="1564" t="s">
        <v>1925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64518-FA34-B7FB-3787-0.48148AD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1940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338</v>
      </c>
      <c r="E8" s="2273"/>
      <c r="F8" s="2273"/>
      <c r="G8" s="2273"/>
      <c r="H8" s="2273"/>
      <c r="I8" s="2273" t="s">
        <v>339</v>
      </c>
      <c r="M8" s="185">
        <v>14</v>
      </c>
    </row>
    <row customHeight="1" ht="29.25">
      <c r="D9" s="2273" t="s">
        <v>87</v>
      </c>
      <c r="E9" s="2273" t="s">
        <v>1941</v>
      </c>
      <c r="F9" s="2273"/>
      <c r="G9" s="2273"/>
      <c r="H9" s="2273"/>
      <c r="I9" s="2273"/>
      <c r="M9" s="185">
        <v>28</v>
      </c>
    </row>
    <row customHeight="1" ht="24">
      <c r="D10" s="2273"/>
      <c r="E10" s="191" t="s">
        <v>1942</v>
      </c>
      <c r="F10" s="191" t="s">
        <v>1943</v>
      </c>
      <c r="G10" s="191" t="s">
        <v>1944</v>
      </c>
      <c r="H10" s="191" t="s">
        <v>428</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1945</v>
      </c>
      <c r="K12" s="336"/>
      <c r="L12" s="337"/>
      <c r="M12" s="181">
        <v>25</v>
      </c>
    </row>
    <row customHeight="1" ht="15.75">
      <c r="A13" s="185"/>
      <c r="B13" s="185"/>
      <c r="C13" s="185"/>
      <c r="D13" s="173"/>
      <c r="E13" s="194" t="s">
        <v>503</v>
      </c>
      <c r="F13" s="193"/>
      <c r="G13" s="193"/>
      <c r="H13" s="278"/>
      <c r="I13" s="2235"/>
      <c r="M13" s="185">
        <v>15</v>
      </c>
    </row>
    <row customHeight="1" ht="3">
      <c r="A14" s="185"/>
      <c r="B14" s="185"/>
      <c r="C14" s="185"/>
      <c r="M14" s="185">
        <v>3</v>
      </c>
    </row>
    <row customHeight="1" ht="29.25">
      <c r="E15" s="2560" t="s">
        <v>1946</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D6854-535C-B3D6-2B6A-0.2D128C7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1947</v>
      </c>
      <c r="E7" s="2562"/>
      <c r="F7" s="331"/>
      <c r="J7" s="133">
        <v>22</v>
      </c>
    </row>
    <row customHeight="1" ht="3">
      <c r="C8" s="156"/>
      <c r="D8" s="134"/>
      <c r="E8" s="134"/>
      <c r="J8" s="133">
        <v>3</v>
      </c>
    </row>
    <row customHeight="1" ht="16.8">
      <c r="C9" s="156"/>
      <c r="D9" s="169" t="s">
        <v>87</v>
      </c>
      <c r="E9" s="324" t="s">
        <v>1948</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1949</v>
      </c>
      <c r="J13" s="133">
        <v>12</v>
      </c>
    </row>
    <row customHeight="1" ht="3">
      <c r="J14" s="133">
        <v>3</v>
      </c>
    </row>
    <row customHeight="1" ht="23.25">
      <c r="C15" s="201"/>
      <c r="D15" s="2563" t="s">
        <v>1950</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550DD-E754-1685-99F6-0.4BC8FED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1951</v>
      </c>
      <c r="E7" s="2164"/>
      <c r="F7" s="331"/>
      <c r="M7" s="133">
        <v>22</v>
      </c>
    </row>
    <row customHeight="1" ht="3">
      <c r="C8" s="156"/>
      <c r="D8" s="134"/>
      <c r="E8" s="134"/>
      <c r="M8" s="133">
        <v>3</v>
      </c>
    </row>
    <row customHeight="1" ht="16.8">
      <c r="C9" s="156"/>
      <c r="D9" s="169" t="s">
        <v>87</v>
      </c>
      <c r="E9" s="172" t="s">
        <v>325</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1949</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B2C4-E41C-6E54-DDBE-0.BC84C4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1952</v>
      </c>
      <c r="C2" s="2564"/>
      <c r="D2" s="2564"/>
      <c r="E2" s="332"/>
      <c r="F2" s="153">
        <v>22</v>
      </c>
    </row>
    <row customHeight="1" ht="3">
      <c r="F3" s="153">
        <v>3</v>
      </c>
    </row>
    <row customHeight="1" ht="23.25">
      <c r="B4" s="2678" t="s">
        <v>1953</v>
      </c>
      <c r="C4" s="447" t="s">
        <v>1954</v>
      </c>
      <c r="D4" s="447" t="s">
        <v>1955</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82D1-DF4F-E97F-EDF4-0.E72AE7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1956</v>
      </c>
    </row>
    <row r="4" s="4800" customFormat="1" customHeight="1" ht="15">
      <c r="C4" s="1880"/>
      <c r="D4" s="177"/>
      <c r="E4" s="441"/>
    </row>
    <row r="6" s="4809" customFormat="1" customHeight="1" ht="17.25">
      <c r="A6" s="1879" t="s">
        <v>1957</v>
      </c>
    </row>
    <row r="8" s="4800" customFormat="1" customHeight="1" ht="17.25">
      <c r="C8" s="1881"/>
      <c r="D8" s="177"/>
      <c r="E8" s="178"/>
    </row>
    <row r="11" s="4809" customFormat="1" customHeight="1" ht="17.25">
      <c r="A11" s="1879" t="s">
        <v>1958</v>
      </c>
    </row>
    <row r="13" s="3381" customFormat="1" customHeight="1" ht="15">
      <c r="A13" s="2281">
        <v>1</v>
      </c>
      <c r="B13" s="1224"/>
      <c r="C13" s="865" t="s">
        <v>250</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1959</v>
      </c>
    </row>
    <row r="19" s="5236" customFormat="1" customHeight="1" ht="15">
      <c r="A19" s="1946"/>
      <c r="B19" s="1430">
        <v>1</v>
      </c>
      <c r="C19" s="1430"/>
      <c r="D19" s="864" t="s">
        <v>250</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1960</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250</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1961</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250</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1962</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250</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1963</v>
      </c>
    </row>
    <row customHeight="1" ht="11.25"/>
    <row s="3232" customFormat="1" customHeight="1" ht="22.5">
      <c r="A39" s="1855"/>
      <c r="B39" s="521"/>
      <c r="C39" s="923"/>
      <c r="D39" s="504"/>
      <c r="E39" s="924"/>
      <c r="F39" s="1876"/>
      <c r="G39" s="1886"/>
      <c r="H39" s="539"/>
    </row>
    <row customHeight="1" ht="11.25"/>
    <row s="4809" customFormat="1" customHeight="1" ht="11.25">
      <c r="A41" s="1879" t="s">
        <v>1964</v>
      </c>
    </row>
    <row customHeight="1" ht="11.25"/>
    <row s="3232" customFormat="1" customHeight="1" ht="22.5">
      <c r="A43" s="521"/>
      <c r="B43" s="521"/>
      <c r="C43" s="521"/>
      <c r="D43" s="504"/>
      <c r="E43" s="924"/>
      <c r="F43" s="925"/>
      <c r="G43" s="1886"/>
      <c r="H43" s="539"/>
    </row>
    <row customHeight="1" ht="11.25"/>
    <row s="4809" customFormat="1" customHeight="1" ht="11.25">
      <c r="A45" s="1879" t="s">
        <v>1965</v>
      </c>
    </row>
    <row customHeight="1" ht="11.25"/>
    <row s="3232" customFormat="1" customHeight="1" ht="24">
      <c r="A47" s="2266" t="s">
        <v>351</v>
      </c>
      <c r="B47" s="566"/>
      <c r="C47" s="2277"/>
      <c r="D47" s="509" t="str">
        <f>A47</f>
        <v>5.1</v>
      </c>
      <c r="E47" s="506" t="s">
        <v>352</v>
      </c>
      <c r="F47" s="2040" t="s">
        <v>344</v>
      </c>
      <c r="G47" s="508" t="s">
        <v>353</v>
      </c>
      <c r="H47" s="539"/>
      <c r="I47" s="916"/>
    </row>
    <row s="3232" customFormat="1" customHeight="1" ht="22.5">
      <c r="A48" s="2266"/>
      <c r="B48" s="566"/>
      <c r="C48" s="2277"/>
      <c r="D48" s="504" t="str">
        <f>D47&amp;".1"</f>
        <v>5.1.1</v>
      </c>
      <c r="E48" s="503" t="s">
        <v>354</v>
      </c>
      <c r="F48" s="2041" t="s">
        <v>28</v>
      </c>
      <c r="G48" s="538"/>
      <c r="H48" s="539"/>
      <c r="I48" s="916"/>
    </row>
    <row s="3232" customFormat="1" customHeight="1" ht="22.5">
      <c r="A49" s="2266"/>
      <c r="B49" s="566"/>
      <c r="C49" s="2277"/>
      <c r="D49" s="504" t="str">
        <f>D47&amp;".2"</f>
        <v>5.1.2</v>
      </c>
      <c r="E49" s="503" t="s">
        <v>355</v>
      </c>
      <c r="F49" s="1796" t="s">
        <v>28</v>
      </c>
      <c r="G49" s="508" t="s">
        <v>356</v>
      </c>
      <c r="H49" s="539"/>
      <c r="I49" s="916"/>
    </row>
    <row s="3232" customFormat="1" customHeight="1" ht="22.5">
      <c r="A50" s="2266"/>
      <c r="B50" s="566"/>
      <c r="C50" s="2277"/>
      <c r="D50" s="504" t="str">
        <f>D47&amp;".3"</f>
        <v>5.1.3</v>
      </c>
      <c r="E50" s="503" t="s">
        <v>357</v>
      </c>
      <c r="F50" s="2041" t="s">
        <v>28</v>
      </c>
      <c r="G50" s="538"/>
      <c r="H50" s="539"/>
      <c r="I50" s="916"/>
    </row>
    <row s="3232" customFormat="1" customHeight="1" ht="22.5">
      <c r="A51" s="2266"/>
      <c r="B51" s="566"/>
      <c r="C51" s="2277"/>
      <c r="D51" s="504" t="str">
        <f>D47&amp;".4"</f>
        <v>5.1.4</v>
      </c>
      <c r="E51" s="503" t="s">
        <v>358</v>
      </c>
      <c r="F51" s="2041" t="s">
        <v>28</v>
      </c>
      <c r="G51" s="508" t="s">
        <v>359</v>
      </c>
      <c r="H51" s="539"/>
      <c r="I51" s="916"/>
    </row>
    <row r="54" s="4809" customFormat="1" customHeight="1" ht="17.25">
      <c r="A54" s="1879" t="s">
        <v>1966</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430</v>
      </c>
      <c r="Q56" s="580" t="s">
        <v>431</v>
      </c>
      <c r="R56" s="581" t="s">
        <v>432</v>
      </c>
      <c r="S56" s="1700" t="s">
        <v>433</v>
      </c>
      <c r="T56" s="1700"/>
      <c r="U56" s="1700"/>
      <c r="V56" s="1700"/>
    </row>
    <row r="58" s="4809" customFormat="1" customHeight="1" ht="11.25">
      <c r="A58" s="1879" t="s">
        <v>1967</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419</v>
      </c>
      <c r="AQ60" s="1688" t="s">
        <v>419</v>
      </c>
      <c r="AR60" s="1700"/>
      <c r="AS60" s="1700"/>
    </row>
    <row r="62" s="4809" customFormat="1" customHeight="1" ht="11.25">
      <c r="A62" s="1879" t="s">
        <v>1968</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1969</v>
      </c>
    </row>
    <row r="68" s="4518" customFormat="1" customHeight="1" ht="14.25">
      <c r="A68" s="407"/>
      <c r="B68" s="1224"/>
      <c r="C68" s="440"/>
      <c r="D68" s="1874"/>
      <c r="E68" s="950"/>
      <c r="F68" s="1889"/>
      <c r="G68" s="153"/>
      <c r="I68" s="1688"/>
      <c r="J68" s="1688"/>
    </row>
    <row r="70" s="4809" customFormat="1" customHeight="1" ht="11.25">
      <c r="A70" s="1879" t="s">
        <v>1970</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1971</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1972</v>
      </c>
    </row>
    <row r="75" s="4809" customFormat="1" customHeight="1" ht="11.25">
      <c r="A75" s="1879" t="s">
        <v>1973</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1971</v>
      </c>
    </row>
    <row r="79" s="4809" customFormat="1" customHeight="1" ht="11.25">
      <c r="A79" s="1879" t="s">
        <v>1974</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414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1975</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1976</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1977</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1978</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1979</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414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1977</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1980</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1981</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1982</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1983</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658</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613</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614</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659</v>
      </c>
      <c r="F118" s="2440"/>
      <c r="G118" s="2440"/>
      <c r="H118" s="2440"/>
      <c r="I118" s="2440"/>
      <c r="J118" s="2440"/>
      <c r="K118" s="2440"/>
      <c r="L118" s="2440"/>
      <c r="M118" s="2440"/>
      <c r="N118" s="2440"/>
      <c r="O118" s="2440"/>
      <c r="P118" s="2440"/>
      <c r="Q118" s="622">
        <f>SUMIF(T119:T120,"i",Q119:Q120)</f>
        <v>0</v>
      </c>
      <c r="R118" s="1081"/>
      <c r="S118" s="1862" t="s">
        <v>660</v>
      </c>
      <c r="T118" s="781" t="s">
        <v>661</v>
      </c>
      <c r="U118" s="2438">
        <v>1</v>
      </c>
      <c r="V118" s="2438" t="s">
        <v>624</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1984</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662</v>
      </c>
      <c r="F121" s="2440"/>
      <c r="G121" s="2440"/>
      <c r="H121" s="2440"/>
      <c r="I121" s="2440"/>
      <c r="J121" s="2440"/>
      <c r="K121" s="2440"/>
      <c r="L121" s="2440"/>
      <c r="M121" s="2440"/>
      <c r="N121" s="2440"/>
      <c r="O121" s="2440"/>
      <c r="P121" s="2440"/>
      <c r="Q121" s="622">
        <f>SUMIF(T122:T123,"i",Q122:Q123)</f>
        <v>0</v>
      </c>
      <c r="R121" s="1081"/>
      <c r="S121" s="1862" t="s">
        <v>663</v>
      </c>
      <c r="T121" s="781" t="s">
        <v>661</v>
      </c>
      <c r="U121" s="2438">
        <v>1</v>
      </c>
      <c r="V121" s="2438" t="s">
        <v>624</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1984</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1985</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658</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613</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614</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659</v>
      </c>
      <c r="F130" s="2440"/>
      <c r="G130" s="2440"/>
      <c r="H130" s="2440"/>
      <c r="I130" s="2440"/>
      <c r="J130" s="2440"/>
      <c r="K130" s="2440"/>
      <c r="L130" s="2440"/>
      <c r="M130" s="2440"/>
      <c r="N130" s="2440"/>
      <c r="O130" s="2440"/>
      <c r="P130" s="2440"/>
      <c r="Q130" s="622">
        <f>SUMIF(T131:T132,"i",Q131:Q132)</f>
        <v>0</v>
      </c>
      <c r="R130" s="1081"/>
      <c r="S130" s="1862" t="s">
        <v>660</v>
      </c>
      <c r="T130" s="781" t="s">
        <v>661</v>
      </c>
      <c r="U130" s="2438">
        <v>1</v>
      </c>
      <c r="V130" s="2438" t="s">
        <v>624</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1984</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661</v>
      </c>
      <c r="U133" s="2438">
        <v>1</v>
      </c>
      <c r="V133" s="2438" t="s">
        <v>624</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1986</v>
      </c>
    </row>
    <row r="139" s="5236" customFormat="1" customHeight="1" ht="45">
      <c r="A139" s="1870"/>
      <c r="B139" s="1224"/>
      <c r="C139" s="476"/>
      <c r="D139" s="153"/>
      <c r="E139" s="2636"/>
      <c r="F139" s="2172" t="s">
        <v>108</v>
      </c>
      <c r="G139" s="2639" t="s">
        <v>28</v>
      </c>
      <c r="H139" s="353"/>
      <c r="I139" s="701" t="s">
        <v>108</v>
      </c>
      <c r="J139" s="1871" t="s">
        <v>1987</v>
      </c>
      <c r="K139" s="702" t="s">
        <v>595</v>
      </c>
      <c r="L139" s="2288" t="s">
        <v>595</v>
      </c>
      <c r="M139" s="2641"/>
      <c r="N139" s="702" t="s">
        <v>595</v>
      </c>
      <c r="O139" s="702" t="s">
        <v>595</v>
      </c>
      <c r="P139" s="702" t="s">
        <v>595</v>
      </c>
      <c r="Q139" s="703">
        <f>SUM(Q140:Q142)</f>
        <v>0</v>
      </c>
      <c r="R139" s="703">
        <f>IF(R136=0,0,(Q136/R136)*100)</f>
        <v>0</v>
      </c>
      <c r="S139" s="2243"/>
      <c r="T139" s="781" t="s">
        <v>661</v>
      </c>
      <c r="U139" s="153"/>
      <c r="V139" s="153"/>
      <c r="AC139" s="153"/>
    </row>
    <row s="5236" customFormat="1" customHeight="1" ht="11.25">
      <c r="A140" s="1870"/>
      <c r="B140" s="1224"/>
      <c r="C140" s="476"/>
      <c r="D140" s="153"/>
      <c r="E140" s="2637"/>
      <c r="F140" s="2172"/>
      <c r="G140" s="2639"/>
      <c r="H140" s="2191"/>
      <c r="I140" s="2579" t="s">
        <v>1070</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1988</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1989</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1070</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1988</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1990</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452</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248</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249</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286</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452</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248</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249</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452</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248</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452</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1991</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248</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249</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286</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248</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249</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248</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1992</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1993</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1994</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1995</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286</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99349-C48A-DA3A-0C3C-0.5A3628B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1996</v>
      </c>
      <c r="B1" s="910"/>
      <c r="C1" s="1046" t="s">
        <v>1997</v>
      </c>
      <c r="D1" s="1044" t="s">
        <v>856</v>
      </c>
      <c r="E1" s="1044" t="s">
        <v>902</v>
      </c>
      <c r="F1" s="1044" t="s">
        <v>955</v>
      </c>
      <c r="G1" s="1044" t="s">
        <v>942</v>
      </c>
      <c r="H1" s="1044" t="s">
        <v>1671</v>
      </c>
    </row>
    <row customHeight="1" ht="9">
      <c r="A2" s="1047" t="s">
        <v>1998</v>
      </c>
      <c r="B2" s="1047"/>
      <c r="C2" s="1048" t="str">
        <f>INDEX(TEMPLATE_NUMBER_FORM_LIST,MATCH(TEMPLATE_SPHERE,TEMPLATE_SPHERE_LIST,0))</f>
        <v>10</v>
      </c>
      <c r="D2" s="1047" t="s">
        <v>1520</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1999</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2000</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2001</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2002</v>
      </c>
    </row>
    <row customHeight="1" ht="117">
      <c r="A5" s="910" t="s">
        <v>2003</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2004</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2005</v>
      </c>
    </row>
    <row customHeight="1" ht="90">
      <c r="A6" s="910" t="s">
        <v>2006</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2007</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2008</v>
      </c>
      <c r="E7" s="910" t="s">
        <v>2009</v>
      </c>
      <c r="F7" s="1050"/>
      <c r="G7" s="1050"/>
      <c r="H7" s="1050"/>
    </row>
    <row customHeight="1" ht="108">
      <c r="A8" s="910" t="s">
        <v>2010</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1211</v>
      </c>
      <c r="E8" s="910" t="s">
        <v>2011</v>
      </c>
      <c r="F8" s="1050"/>
      <c r="G8" s="1050"/>
      <c r="H8" s="1050"/>
    </row>
    <row customHeight="1" ht="99">
      <c r="A9" s="910" t="s">
        <v>2012</v>
      </c>
      <c r="B9" s="910"/>
      <c r="C9" s="910" t="s">
        <v>2013</v>
      </c>
      <c r="D9" s="910"/>
      <c r="E9" s="910"/>
      <c r="F9" s="1050"/>
      <c r="G9" s="1050"/>
      <c r="H9" s="1050"/>
    </row>
    <row customHeight="1" ht="126">
      <c r="A10" s="910" t="s">
        <v>2014</v>
      </c>
      <c r="B10" s="910"/>
      <c r="C10" s="910" t="s">
        <v>2015</v>
      </c>
      <c r="D10" s="910"/>
      <c r="E10" s="910"/>
      <c r="F10" s="1050"/>
      <c r="G10" s="1050"/>
      <c r="H10" s="1050"/>
    </row>
    <row customHeight="1" ht="108">
      <c r="A11" s="910" t="s">
        <v>2016</v>
      </c>
      <c r="B11" s="910"/>
      <c r="C11" s="910" t="s">
        <v>2017</v>
      </c>
      <c r="D11" s="910"/>
      <c r="E11" s="910"/>
      <c r="F11" s="1050"/>
      <c r="G11" s="1050"/>
      <c r="H11" s="1050"/>
    </row>
    <row customHeight="1" ht="54">
      <c r="A12" s="910" t="s">
        <v>2018</v>
      </c>
      <c r="B12" s="910"/>
      <c r="C12" s="910" t="s">
        <v>2019</v>
      </c>
      <c r="D12" s="910"/>
      <c r="E12" s="910"/>
      <c r="F12" s="1050"/>
      <c r="G12" s="1050"/>
      <c r="H12" s="1050"/>
    </row>
    <row customHeight="1" ht="45">
      <c r="A13" s="910" t="s">
        <v>2020</v>
      </c>
      <c r="B13" s="910"/>
      <c r="C13" s="910" t="s">
        <v>2021</v>
      </c>
      <c r="D13" s="910"/>
      <c r="E13" s="910"/>
      <c r="F13" s="1050"/>
      <c r="G13" s="1050"/>
      <c r="H13" s="1050"/>
    </row>
    <row customHeight="1" ht="117">
      <c r="A14" s="910" t="s">
        <v>2022</v>
      </c>
      <c r="B14" s="910"/>
      <c r="C14" s="910" t="s">
        <v>2023</v>
      </c>
      <c r="D14" s="910"/>
      <c r="E14" s="910"/>
      <c r="F14" s="1050"/>
      <c r="G14" s="1050"/>
      <c r="H14" s="1050"/>
    </row>
    <row customHeight="1" ht="117">
      <c r="A15" s="910" t="s">
        <v>2024</v>
      </c>
      <c r="B15" s="910"/>
      <c r="C15" s="910" t="s">
        <v>2025</v>
      </c>
      <c r="D15" s="910"/>
      <c r="E15" s="910"/>
      <c r="F15" s="1050"/>
      <c r="G15" s="1050"/>
      <c r="H15" s="1050"/>
    </row>
    <row customHeight="1" ht="63">
      <c r="A16" s="910" t="s">
        <v>2026</v>
      </c>
      <c r="B16" s="910"/>
      <c r="C16" s="910" t="s">
        <v>2027</v>
      </c>
      <c r="D16" s="910"/>
      <c r="E16" s="910"/>
      <c r="F16" s="1050"/>
      <c r="G16" s="1050"/>
      <c r="H16" s="1050"/>
    </row>
    <row customHeight="1" ht="54">
      <c r="A17" s="910" t="s">
        <v>2028</v>
      </c>
      <c r="B17" s="910"/>
      <c r="C17" s="1048" t="s">
        <v>2029</v>
      </c>
      <c r="D17" s="910"/>
      <c r="E17" s="910"/>
      <c r="F17" s="1050"/>
      <c r="G17" s="1050"/>
      <c r="H17" s="1050"/>
    </row>
    <row customHeight="1" ht="27">
      <c r="A18" s="910" t="s">
        <v>2030</v>
      </c>
      <c r="B18" s="910"/>
      <c r="C18" s="1048" t="s">
        <v>2031</v>
      </c>
      <c r="D18" s="910"/>
      <c r="E18" s="910"/>
      <c r="F18" s="1050"/>
      <c r="G18" s="1050"/>
      <c r="H18" s="1050"/>
    </row>
    <row customHeight="1" ht="54">
      <c r="A19" s="910" t="s">
        <v>2032</v>
      </c>
      <c r="B19" s="910"/>
      <c r="C19" s="1048" t="s">
        <v>2033</v>
      </c>
      <c r="D19" s="910"/>
      <c r="E19" s="910"/>
      <c r="F19" s="1050"/>
      <c r="G19" s="1050"/>
      <c r="H19" s="1050"/>
    </row>
    <row customHeight="1" ht="36">
      <c r="A20" s="910" t="s">
        <v>2034</v>
      </c>
      <c r="B20" s="910"/>
      <c r="C20" s="1048" t="s">
        <v>2035</v>
      </c>
      <c r="D20" s="910"/>
      <c r="E20" s="910"/>
      <c r="F20" s="1050"/>
      <c r="G20" s="1050"/>
      <c r="H20" s="1050"/>
    </row>
    <row customHeight="1" ht="36">
      <c r="A21" s="910" t="s">
        <v>2036</v>
      </c>
      <c r="B21" s="910"/>
      <c r="C21" s="1048" t="s">
        <v>2037</v>
      </c>
      <c r="D21" s="910"/>
      <c r="E21" s="910"/>
      <c r="F21" s="1050"/>
      <c r="G21" s="1050"/>
      <c r="H21" s="1050"/>
    </row>
    <row customHeight="1" ht="27">
      <c r="A22" s="910" t="s">
        <v>2038</v>
      </c>
      <c r="B22" s="910"/>
      <c r="C22" s="1048" t="s">
        <v>2039</v>
      </c>
      <c r="D22" s="910"/>
      <c r="E22" s="910"/>
      <c r="F22" s="1050"/>
      <c r="G22" s="1050"/>
      <c r="H22" s="1050"/>
    </row>
    <row customHeight="1" ht="36">
      <c r="A23" s="910" t="s">
        <v>2040</v>
      </c>
      <c r="B23" s="910"/>
      <c r="C23" s="1048" t="s">
        <v>2041</v>
      </c>
      <c r="D23" s="910"/>
      <c r="E23" s="910"/>
      <c r="F23" s="1050"/>
      <c r="G23" s="1050"/>
      <c r="H23" s="1050"/>
    </row>
    <row customHeight="1" ht="28.5">
      <c r="A24" s="910" t="s">
        <v>2042</v>
      </c>
      <c r="B24" s="910"/>
      <c r="C24" s="1048" t="s">
        <v>2043</v>
      </c>
      <c r="D24" s="910"/>
      <c r="E24" s="910"/>
      <c r="F24" s="1050"/>
      <c r="G24" s="1050"/>
      <c r="H24" s="1050"/>
    </row>
    <row customHeight="1" ht="36">
      <c r="A25" s="910" t="s">
        <v>2044</v>
      </c>
      <c r="B25" s="910"/>
      <c r="C25" s="1048" t="s">
        <v>2045</v>
      </c>
      <c r="D25" s="910"/>
      <c r="E25" s="910"/>
      <c r="F25" s="1050"/>
      <c r="G25" s="1050"/>
      <c r="H25" s="1050"/>
    </row>
    <row customHeight="1" ht="27">
      <c r="A26" s="910" t="s">
        <v>2046</v>
      </c>
      <c r="B26" s="910"/>
      <c r="C26" s="1048" t="s">
        <v>2047</v>
      </c>
      <c r="D26" s="910"/>
      <c r="E26" s="910"/>
      <c r="F26" s="1050"/>
      <c r="G26" s="1050"/>
      <c r="H26" s="1050"/>
    </row>
    <row customHeight="1" ht="36">
      <c r="A27" s="910" t="s">
        <v>2048</v>
      </c>
      <c r="B27" s="910"/>
      <c r="C27" s="1048" t="s">
        <v>2049</v>
      </c>
      <c r="D27" s="910"/>
      <c r="E27" s="910"/>
      <c r="F27" s="1050"/>
      <c r="G27" s="1050"/>
      <c r="H27" s="1050"/>
    </row>
    <row customHeight="1" ht="28.5">
      <c r="A28" s="910" t="s">
        <v>2050</v>
      </c>
      <c r="B28" s="910"/>
      <c r="C28" s="1048" t="s">
        <v>2051</v>
      </c>
      <c r="D28" s="910"/>
      <c r="E28" s="910"/>
      <c r="F28" s="1050"/>
      <c r="G28" s="1050"/>
      <c r="H28" s="1050"/>
    </row>
    <row customHeight="1" ht="126">
      <c r="A29" s="910" t="s">
        <v>2052</v>
      </c>
      <c r="B29" s="910" t="s">
        <v>1622</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2053</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2054</v>
      </c>
    </row>
    <row customHeight="1" ht="36">
      <c r="A30" s="910" t="s">
        <v>2055</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2056</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2057</v>
      </c>
      <c r="B31" s="910"/>
      <c r="C31" s="1048" t="str">
        <f>IF(TEMPLATE_SPHERE="HEAT",D31,IF(TEMPLATE_SPHERE="TKO",H31,E31))</f>
        <v>Форма 1. Информация об организации, осуществляющей холодное водоснабжение (общая информация)</v>
      </c>
      <c r="D31" s="910" t="s">
        <v>2058</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2059</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2060</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2061</v>
      </c>
    </row>
    <row customHeight="1" ht="9">
      <c r="A33" s="910"/>
      <c r="B33" s="910"/>
      <c r="C33" s="1048"/>
      <c r="D33" s="910"/>
      <c r="E33" s="910"/>
      <c r="F33" s="1050"/>
      <c r="G33" s="1050"/>
      <c r="H33" s="1050"/>
    </row>
    <row customHeight="1" ht="9">
      <c r="A34" s="910"/>
      <c r="B34" s="910" t="s">
        <v>1558</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5ACB63-D011-2A88-A353-0.BAD693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2062</v>
      </c>
      <c r="D1" s="962"/>
      <c r="E1" s="962"/>
      <c r="F1" s="962"/>
      <c r="G1" s="962"/>
      <c r="H1" s="962" t="s">
        <v>2063</v>
      </c>
      <c r="I1" s="962"/>
      <c r="J1" s="962"/>
      <c r="K1" s="962"/>
      <c r="L1" s="962"/>
      <c r="M1" s="962" t="s">
        <v>2064</v>
      </c>
      <c r="N1" s="962" t="s">
        <v>2065</v>
      </c>
      <c r="O1" s="2656" t="s">
        <v>2066</v>
      </c>
      <c r="P1" s="2656"/>
      <c r="Q1" s="2656"/>
      <c r="R1" s="2656"/>
      <c r="S1" s="2656"/>
      <c r="T1" s="2656" t="s">
        <v>2064</v>
      </c>
      <c r="U1" s="2656"/>
      <c r="V1" s="2656"/>
      <c r="W1" s="2656"/>
      <c r="X1" s="2656"/>
      <c r="Y1" s="1063"/>
      <c r="Z1" s="2656" t="s">
        <v>2067</v>
      </c>
      <c r="AA1" s="2656"/>
      <c r="AB1" s="2656"/>
      <c r="AC1" s="2656"/>
      <c r="AD1" s="2656"/>
    </row>
    <row customHeight="1" ht="18">
      <c r="A2" s="910"/>
      <c r="B2" s="910"/>
      <c r="C2" s="905" t="s">
        <v>856</v>
      </c>
      <c r="D2" s="905" t="s">
        <v>902</v>
      </c>
      <c r="E2" s="905" t="s">
        <v>955</v>
      </c>
      <c r="F2" s="905" t="s">
        <v>942</v>
      </c>
      <c r="G2" s="905" t="s">
        <v>1671</v>
      </c>
      <c r="H2" s="907"/>
      <c r="I2" s="907"/>
      <c r="J2" s="907"/>
      <c r="K2" s="907"/>
      <c r="L2" s="907"/>
      <c r="M2" s="907"/>
      <c r="N2" s="907"/>
      <c r="O2" s="905" t="s">
        <v>856</v>
      </c>
      <c r="P2" s="905" t="s">
        <v>902</v>
      </c>
      <c r="Q2" s="905" t="s">
        <v>942</v>
      </c>
      <c r="R2" s="905" t="s">
        <v>955</v>
      </c>
      <c r="S2" s="905" t="s">
        <v>1671</v>
      </c>
      <c r="T2" s="905" t="s">
        <v>856</v>
      </c>
      <c r="U2" s="905" t="s">
        <v>902</v>
      </c>
      <c r="V2" s="905" t="s">
        <v>942</v>
      </c>
      <c r="W2" s="905" t="s">
        <v>955</v>
      </c>
      <c r="X2" s="905" t="s">
        <v>1671</v>
      </c>
      <c r="Y2" s="905"/>
      <c r="Z2" s="905" t="s">
        <v>856</v>
      </c>
      <c r="AA2" s="914" t="s">
        <v>902</v>
      </c>
      <c r="AB2" s="905" t="s">
        <v>942</v>
      </c>
      <c r="AC2" s="905" t="s">
        <v>955</v>
      </c>
      <c r="AD2" s="905" t="s">
        <v>1671</v>
      </c>
    </row>
    <row customHeight="1" ht="162">
      <c r="A3" s="909" t="s">
        <v>26</v>
      </c>
      <c r="B3" s="909"/>
      <c r="C3" s="2660" t="s">
        <v>2068</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2069</v>
      </c>
      <c r="AA3" s="907" t="s">
        <v>2070</v>
      </c>
      <c r="AB3" s="910" t="s">
        <v>2071</v>
      </c>
      <c r="AC3" s="910" t="s">
        <v>2072</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1609</v>
      </c>
      <c r="D11" s="2663" t="s">
        <v>1605</v>
      </c>
      <c r="E11" s="2663" t="s">
        <v>1704</v>
      </c>
      <c r="F11" s="2663" t="s">
        <v>2073</v>
      </c>
      <c r="G11" s="2663"/>
      <c r="H11" s="962" t="s">
        <v>2074</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2075</v>
      </c>
      <c r="U11" s="907" t="s">
        <v>2076</v>
      </c>
      <c r="V11" s="907"/>
      <c r="W11" s="907"/>
      <c r="X11" s="907"/>
      <c r="Y11" s="1064"/>
      <c r="Z11" s="910" t="s">
        <v>2077</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2078</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2079</v>
      </c>
      <c r="U12" s="907" t="s">
        <v>2080</v>
      </c>
      <c r="V12" s="907"/>
      <c r="W12" s="907"/>
      <c r="X12" s="907"/>
      <c r="Y12" s="1064"/>
      <c r="Z12" s="910" t="s">
        <v>2081</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2082</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2083</v>
      </c>
      <c r="U13" s="908" t="s">
        <v>2084</v>
      </c>
      <c r="V13" s="908"/>
      <c r="W13" s="908"/>
      <c r="X13" s="907"/>
      <c r="Y13" s="1064"/>
      <c r="Z13" s="910" t="s">
        <v>2085</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2086</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2087</v>
      </c>
      <c r="AA14" s="913" t="s">
        <v>2087</v>
      </c>
      <c r="AB14" s="910"/>
      <c r="AC14" s="910"/>
      <c r="AD14" s="910"/>
    </row>
    <row customHeight="1" ht="108">
      <c r="A15" s="2657"/>
      <c r="B15" s="963">
        <v>5</v>
      </c>
      <c r="C15" s="2664"/>
      <c r="D15" s="2664"/>
      <c r="E15" s="2664"/>
      <c r="F15" s="2664"/>
      <c r="G15" s="2664"/>
      <c r="H15" s="2658" t="s">
        <v>2088</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2089</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2090</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2090</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1707</v>
      </c>
      <c r="B18" s="963">
        <v>1</v>
      </c>
      <c r="C18" s="907" t="s">
        <v>2074</v>
      </c>
      <c r="D18" s="1031" t="s">
        <v>2074</v>
      </c>
      <c r="E18" s="907" t="s">
        <v>2074</v>
      </c>
      <c r="F18" s="907" t="s">
        <v>2074</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2091</v>
      </c>
      <c r="U18" s="910" t="s">
        <v>2092</v>
      </c>
      <c r="V18" s="910" t="s">
        <v>2093</v>
      </c>
      <c r="W18" s="910" t="s">
        <v>2094</v>
      </c>
      <c r="X18" s="907"/>
      <c r="Y18" s="1064"/>
      <c r="Z18" s="910" t="s">
        <v>2095</v>
      </c>
      <c r="AA18" s="913" t="s">
        <v>2096</v>
      </c>
      <c r="AB18" s="913" t="s">
        <v>2096</v>
      </c>
      <c r="AC18" s="913" t="s">
        <v>2096</v>
      </c>
      <c r="AD18" s="910"/>
    </row>
    <row customHeight="1" ht="36">
      <c r="A19" s="909"/>
      <c r="B19" s="963">
        <v>2</v>
      </c>
      <c r="C19" s="907" t="s">
        <v>2078</v>
      </c>
      <c r="D19" s="1031" t="s">
        <v>2078</v>
      </c>
      <c r="E19" s="907" t="s">
        <v>2078</v>
      </c>
      <c r="F19" s="907" t="s">
        <v>2078</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2097</v>
      </c>
      <c r="U19" s="910" t="s">
        <v>2098</v>
      </c>
      <c r="V19" s="910" t="s">
        <v>2099</v>
      </c>
      <c r="W19" s="910" t="s">
        <v>2100</v>
      </c>
      <c r="X19" s="907"/>
      <c r="Y19" s="1064"/>
      <c r="Z19" s="910" t="s">
        <v>2101</v>
      </c>
      <c r="AA19" s="913" t="s">
        <v>2101</v>
      </c>
      <c r="AB19" s="913" t="s">
        <v>2101</v>
      </c>
      <c r="AC19" s="913" t="s">
        <v>2101</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757</v>
      </c>
      <c r="P20" s="1021" t="s">
        <v>757</v>
      </c>
      <c r="Q20" s="1021" t="s">
        <v>757</v>
      </c>
      <c r="R20" s="1021" t="s">
        <v>757</v>
      </c>
      <c r="S20" s="1021"/>
      <c r="T20" s="1028" t="s">
        <v>2102</v>
      </c>
      <c r="U20" s="910" t="s">
        <v>2103</v>
      </c>
      <c r="V20" s="910" t="s">
        <v>2104</v>
      </c>
      <c r="W20" s="910" t="s">
        <v>2105</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345</v>
      </c>
      <c r="P21" s="1021"/>
      <c r="Q21" s="1021"/>
      <c r="R21" s="1021"/>
      <c r="S21" s="1021"/>
      <c r="T21" s="1028" t="s">
        <v>2106</v>
      </c>
      <c r="U21" s="910"/>
      <c r="V21" s="910"/>
      <c r="W21" s="910"/>
      <c r="X21" s="907"/>
      <c r="Y21" s="1064"/>
      <c r="Z21" s="910" t="s">
        <v>2107</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345</v>
      </c>
      <c r="R22" s="1021"/>
      <c r="S22" s="1021"/>
      <c r="T22" s="1028"/>
      <c r="U22" s="910"/>
      <c r="V22" s="910" t="s">
        <v>2108</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348</v>
      </c>
      <c r="R23" s="1021"/>
      <c r="S23" s="1021"/>
      <c r="T23" s="1028"/>
      <c r="U23" s="910"/>
      <c r="V23" s="910" t="s">
        <v>2109</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777</v>
      </c>
      <c r="R24" s="1021"/>
      <c r="S24" s="1021"/>
      <c r="T24" s="1028"/>
      <c r="U24" s="910"/>
      <c r="V24" s="910" t="s">
        <v>2110</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348</v>
      </c>
      <c r="P25" s="1021" t="s">
        <v>345</v>
      </c>
      <c r="Q25" s="1021" t="s">
        <v>784</v>
      </c>
      <c r="R25" s="1021" t="s">
        <v>345</v>
      </c>
      <c r="S25" s="1021"/>
      <c r="T25" s="1028" t="s">
        <v>2111</v>
      </c>
      <c r="U25" s="910" t="s">
        <v>2111</v>
      </c>
      <c r="V25" s="910" t="s">
        <v>2111</v>
      </c>
      <c r="W25" s="910" t="s">
        <v>2111</v>
      </c>
      <c r="X25" s="907"/>
      <c r="Y25" s="1064"/>
      <c r="Z25" s="910"/>
      <c r="AA25" s="913"/>
      <c r="AB25" s="910"/>
      <c r="AC25" s="910"/>
      <c r="AD25" s="910"/>
    </row>
    <row customHeight="1" ht="18">
      <c r="A26" s="909"/>
      <c r="B26" s="963">
        <v>9</v>
      </c>
      <c r="C26" s="907" t="s">
        <v>701</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773</v>
      </c>
      <c r="P26" s="1021" t="s">
        <v>767</v>
      </c>
      <c r="Q26" s="1021" t="s">
        <v>2112</v>
      </c>
      <c r="R26" s="1021" t="s">
        <v>767</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2113</v>
      </c>
      <c r="V26" s="1028" t="s">
        <v>2113</v>
      </c>
      <c r="W26" s="1028" t="s">
        <v>2113</v>
      </c>
      <c r="X26" s="907"/>
      <c r="Y26" s="1064"/>
      <c r="Z26" s="910"/>
      <c r="AA26" s="913"/>
      <c r="AB26" s="910"/>
      <c r="AC26" s="910"/>
      <c r="AD26" s="910"/>
    </row>
    <row customHeight="1" ht="18">
      <c r="A27" s="909"/>
      <c r="B27" s="963">
        <v>10</v>
      </c>
      <c r="C27" s="907" t="s">
        <v>705</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775</v>
      </c>
      <c r="P27" s="1021" t="s">
        <v>769</v>
      </c>
      <c r="Q27" s="1021" t="s">
        <v>2114</v>
      </c>
      <c r="R27" s="1021" t="s">
        <v>769</v>
      </c>
      <c r="S27" s="1021"/>
      <c r="T27" s="1028" t="s">
        <v>2115</v>
      </c>
      <c r="U27" s="1028" t="s">
        <v>2115</v>
      </c>
      <c r="V27" s="1028" t="s">
        <v>2115</v>
      </c>
      <c r="W27" s="1028" t="s">
        <v>2115</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777</v>
      </c>
      <c r="P28" s="1021"/>
      <c r="Q28" s="1021"/>
      <c r="R28" s="1021"/>
      <c r="S28" s="1021"/>
      <c r="T28" s="1028" t="s">
        <v>2116</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784</v>
      </c>
      <c r="P29" s="1021" t="s">
        <v>348</v>
      </c>
      <c r="Q29" s="1021"/>
      <c r="R29" s="1021" t="s">
        <v>348</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2117</v>
      </c>
      <c r="V29" s="910"/>
      <c r="W29" s="910" t="s">
        <v>2117</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786</v>
      </c>
      <c r="P30" s="1021" t="s">
        <v>777</v>
      </c>
      <c r="Q30" s="1021" t="s">
        <v>786</v>
      </c>
      <c r="R30" s="1021" t="s">
        <v>777</v>
      </c>
      <c r="S30" s="1021"/>
      <c r="T30" s="1028" t="s">
        <v>2118</v>
      </c>
      <c r="U30" s="910" t="s">
        <v>2118</v>
      </c>
      <c r="V30" s="910" t="s">
        <v>2118</v>
      </c>
      <c r="W30" s="910" t="s">
        <v>2118</v>
      </c>
      <c r="X30" s="907"/>
      <c r="Y30" s="1064"/>
      <c r="Z30" s="910"/>
      <c r="AA30" s="913" t="s">
        <v>2119</v>
      </c>
      <c r="AB30" s="913" t="s">
        <v>2119</v>
      </c>
      <c r="AC30" s="913" t="s">
        <v>2119</v>
      </c>
      <c r="AD30" s="910"/>
    </row>
    <row customHeight="1" ht="18">
      <c r="A31" s="909"/>
      <c r="B31" s="963">
        <v>14</v>
      </c>
      <c r="C31" s="907" t="s">
        <v>2120</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2121</v>
      </c>
      <c r="P31" s="1021" t="s">
        <v>780</v>
      </c>
      <c r="Q31" s="1021" t="s">
        <v>2121</v>
      </c>
      <c r="R31" s="1021" t="s">
        <v>780</v>
      </c>
      <c r="S31" s="1021"/>
      <c r="T31" s="1029" t="s">
        <v>2122</v>
      </c>
      <c r="U31" s="910" t="s">
        <v>2122</v>
      </c>
      <c r="V31" s="910" t="s">
        <v>2122</v>
      </c>
      <c r="W31" s="910" t="s">
        <v>2122</v>
      </c>
      <c r="X31" s="907"/>
      <c r="Y31" s="1064"/>
      <c r="Z31" s="910"/>
      <c r="AA31" s="913"/>
      <c r="AB31" s="913"/>
      <c r="AC31" s="913"/>
      <c r="AD31" s="910"/>
    </row>
    <row customHeight="1" ht="36">
      <c r="A32" s="909"/>
      <c r="B32" s="963">
        <v>15</v>
      </c>
      <c r="C32" s="907" t="s">
        <v>2123</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2124</v>
      </c>
      <c r="P32" s="1021" t="s">
        <v>782</v>
      </c>
      <c r="Q32" s="1021" t="s">
        <v>2124</v>
      </c>
      <c r="R32" s="1021" t="s">
        <v>782</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2125</v>
      </c>
      <c r="V32" s="910" t="s">
        <v>2125</v>
      </c>
      <c r="W32" s="910" t="s">
        <v>2125</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788</v>
      </c>
      <c r="P33" s="1021" t="s">
        <v>784</v>
      </c>
      <c r="Q33" s="1021" t="s">
        <v>788</v>
      </c>
      <c r="R33" s="1021" t="s">
        <v>784</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2126</v>
      </c>
      <c r="V33" s="910" t="s">
        <v>2126</v>
      </c>
      <c r="W33" s="910" t="s">
        <v>2127</v>
      </c>
      <c r="X33" s="907"/>
      <c r="Y33" s="1064"/>
      <c r="Z33" s="910"/>
      <c r="AA33" s="913" t="s">
        <v>2128</v>
      </c>
      <c r="AB33" s="913" t="s">
        <v>2128</v>
      </c>
      <c r="AC33" s="913" t="s">
        <v>2128</v>
      </c>
      <c r="AD33" s="910"/>
    </row>
    <row customHeight="1" ht="27">
      <c r="A34" s="909"/>
      <c r="B34" s="963">
        <v>17</v>
      </c>
      <c r="C34" s="907" t="s">
        <v>2129</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2130</v>
      </c>
      <c r="P34" s="1021" t="s">
        <v>2112</v>
      </c>
      <c r="Q34" s="1021" t="s">
        <v>2130</v>
      </c>
      <c r="R34" s="1021" t="s">
        <v>2112</v>
      </c>
      <c r="S34" s="1021"/>
      <c r="T34" s="1030" t="s">
        <v>2131</v>
      </c>
      <c r="U34" s="910" t="s">
        <v>2131</v>
      </c>
      <c r="V34" s="910" t="s">
        <v>2131</v>
      </c>
      <c r="W34" s="910" t="s">
        <v>2132</v>
      </c>
      <c r="X34" s="907"/>
      <c r="Y34" s="1064"/>
      <c r="Z34" s="910"/>
      <c r="AA34" s="913"/>
      <c r="AB34" s="910"/>
      <c r="AC34" s="910"/>
      <c r="AD34" s="910"/>
    </row>
    <row customHeight="1" ht="45">
      <c r="A35" s="909"/>
      <c r="B35" s="963">
        <v>18</v>
      </c>
      <c r="C35" s="907" t="s">
        <v>2133</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2134</v>
      </c>
      <c r="P35" s="1021" t="s">
        <v>2114</v>
      </c>
      <c r="Q35" s="1021" t="s">
        <v>2134</v>
      </c>
      <c r="R35" s="1021" t="s">
        <v>2114</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2135</v>
      </c>
      <c r="V35" s="910" t="s">
        <v>2135</v>
      </c>
      <c r="W35" s="910" t="s">
        <v>2135</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790</v>
      </c>
      <c r="P36" s="1021" t="s">
        <v>786</v>
      </c>
      <c r="Q36" s="1021" t="s">
        <v>790</v>
      </c>
      <c r="R36" s="1021" t="s">
        <v>786</v>
      </c>
      <c r="S36" s="1021"/>
      <c r="T36" s="1028" t="s">
        <v>2136</v>
      </c>
      <c r="U36" s="910" t="s">
        <v>2136</v>
      </c>
      <c r="V36" s="910" t="s">
        <v>2136</v>
      </c>
      <c r="W36" s="910" t="s">
        <v>2136</v>
      </c>
      <c r="X36" s="907"/>
      <c r="Y36" s="1064"/>
      <c r="Z36" s="910"/>
      <c r="AA36" s="913"/>
      <c r="AB36" s="910"/>
      <c r="AC36" s="910"/>
      <c r="AD36" s="910"/>
    </row>
    <row customHeight="1" ht="18">
      <c r="A37" s="909"/>
      <c r="B37" s="963">
        <v>20</v>
      </c>
      <c r="C37" s="907" t="s">
        <v>2137</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2138</v>
      </c>
      <c r="P37" s="1021" t="s">
        <v>2121</v>
      </c>
      <c r="Q37" s="1021" t="s">
        <v>2138</v>
      </c>
      <c r="R37" s="1021" t="s">
        <v>2121</v>
      </c>
      <c r="S37" s="1021"/>
      <c r="T37" s="1028" t="s">
        <v>2139</v>
      </c>
      <c r="U37" s="910" t="s">
        <v>2139</v>
      </c>
      <c r="V37" s="910" t="s">
        <v>2139</v>
      </c>
      <c r="W37" s="910" t="s">
        <v>2139</v>
      </c>
      <c r="X37" s="907"/>
      <c r="Y37" s="1064"/>
      <c r="Z37" s="910"/>
      <c r="AA37" s="913"/>
      <c r="AB37" s="910"/>
      <c r="AC37" s="910"/>
      <c r="AD37" s="910"/>
    </row>
    <row customHeight="1" ht="18">
      <c r="A38" s="909"/>
      <c r="B38" s="963">
        <v>21</v>
      </c>
      <c r="C38" s="907" t="s">
        <v>2140</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2141</v>
      </c>
      <c r="P38" s="1021" t="s">
        <v>2124</v>
      </c>
      <c r="Q38" s="1021" t="s">
        <v>2141</v>
      </c>
      <c r="R38" s="1021" t="s">
        <v>2124</v>
      </c>
      <c r="S38" s="1021"/>
      <c r="T38" s="1028" t="s">
        <v>2142</v>
      </c>
      <c r="U38" s="910" t="s">
        <v>2142</v>
      </c>
      <c r="V38" s="910" t="s">
        <v>2142</v>
      </c>
      <c r="W38" s="910" t="s">
        <v>2142</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794</v>
      </c>
      <c r="P39" s="1021" t="s">
        <v>788</v>
      </c>
      <c r="Q39" s="1021" t="s">
        <v>794</v>
      </c>
      <c r="R39" s="1021" t="s">
        <v>788</v>
      </c>
      <c r="S39" s="1021"/>
      <c r="T39" s="1028" t="s">
        <v>2143</v>
      </c>
      <c r="U39" s="910" t="s">
        <v>2144</v>
      </c>
      <c r="V39" s="910" t="s">
        <v>2145</v>
      </c>
      <c r="W39" s="910" t="s">
        <v>2146</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2147</v>
      </c>
      <c r="P40" s="1021" t="s">
        <v>790</v>
      </c>
      <c r="Q40" s="1021" t="s">
        <v>2147</v>
      </c>
      <c r="R40" s="1021" t="s">
        <v>790</v>
      </c>
      <c r="S40" s="1021"/>
      <c r="T40" s="907" t="s">
        <v>2148</v>
      </c>
      <c r="U40" s="907" t="s">
        <v>2148</v>
      </c>
      <c r="V40" s="907" t="s">
        <v>2148</v>
      </c>
      <c r="W40" s="907" t="s">
        <v>2148</v>
      </c>
      <c r="X40" s="907"/>
      <c r="Y40" s="1064"/>
      <c r="Z40" s="910" t="s">
        <v>2149</v>
      </c>
      <c r="AA40" s="913" t="s">
        <v>2149</v>
      </c>
      <c r="AB40" s="913" t="s">
        <v>2149</v>
      </c>
      <c r="AC40" s="913" t="s">
        <v>2149</v>
      </c>
      <c r="AD40" s="910"/>
    </row>
    <row customHeight="1" ht="27">
      <c r="A41" s="909"/>
      <c r="B41" s="963">
        <v>24</v>
      </c>
      <c r="C41" s="907" t="s">
        <v>2150</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2151</v>
      </c>
      <c r="P41" s="1021" t="s">
        <v>2138</v>
      </c>
      <c r="Q41" s="1021" t="s">
        <v>2151</v>
      </c>
      <c r="R41" s="1021" t="s">
        <v>2138</v>
      </c>
      <c r="S41" s="1021"/>
      <c r="T41" s="907" t="s">
        <v>2152</v>
      </c>
      <c r="U41" s="907" t="s">
        <v>2152</v>
      </c>
      <c r="V41" s="907" t="s">
        <v>2152</v>
      </c>
      <c r="W41" s="907" t="s">
        <v>2152</v>
      </c>
      <c r="X41" s="907"/>
      <c r="Y41" s="1064"/>
      <c r="Z41" s="910" t="s">
        <v>2153</v>
      </c>
      <c r="AA41" s="910" t="s">
        <v>2153</v>
      </c>
      <c r="AB41" s="910" t="s">
        <v>2153</v>
      </c>
      <c r="AC41" s="910" t="s">
        <v>2153</v>
      </c>
      <c r="AD41" s="910"/>
    </row>
    <row customHeight="1" ht="27">
      <c r="A42" s="909"/>
      <c r="B42" s="963">
        <v>25</v>
      </c>
      <c r="C42" s="907" t="s">
        <v>2154</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2155</v>
      </c>
      <c r="P42" s="1021" t="s">
        <v>2141</v>
      </c>
      <c r="Q42" s="1021" t="s">
        <v>2155</v>
      </c>
      <c r="R42" s="1021" t="s">
        <v>2141</v>
      </c>
      <c r="S42" s="1021"/>
      <c r="T42" s="907" t="s">
        <v>2156</v>
      </c>
      <c r="U42" s="907" t="s">
        <v>2156</v>
      </c>
      <c r="V42" s="907" t="s">
        <v>2156</v>
      </c>
      <c r="W42" s="907" t="s">
        <v>2156</v>
      </c>
      <c r="X42" s="907"/>
      <c r="Y42" s="1064"/>
      <c r="Z42" s="910" t="s">
        <v>2157</v>
      </c>
      <c r="AA42" s="910" t="s">
        <v>2157</v>
      </c>
      <c r="AB42" s="910" t="s">
        <v>2157</v>
      </c>
      <c r="AC42" s="910" t="s">
        <v>2157</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2158</v>
      </c>
      <c r="P43" s="1021" t="s">
        <v>794</v>
      </c>
      <c r="Q43" s="1021" t="s">
        <v>2158</v>
      </c>
      <c r="R43" s="1021" t="s">
        <v>794</v>
      </c>
      <c r="S43" s="1021"/>
      <c r="T43" s="907" t="s">
        <v>2159</v>
      </c>
      <c r="U43" s="907" t="s">
        <v>2159</v>
      </c>
      <c r="V43" s="907" t="s">
        <v>2159</v>
      </c>
      <c r="W43" s="907" t="s">
        <v>2159</v>
      </c>
      <c r="X43" s="907"/>
      <c r="Y43" s="1064"/>
      <c r="Z43" s="910" t="s">
        <v>2160</v>
      </c>
      <c r="AA43" s="910" t="s">
        <v>2160</v>
      </c>
      <c r="AB43" s="910" t="s">
        <v>2160</v>
      </c>
      <c r="AC43" s="910" t="s">
        <v>2160</v>
      </c>
      <c r="AD43" s="910"/>
    </row>
    <row customHeight="1" ht="27">
      <c r="A44" s="909"/>
      <c r="B44" s="963">
        <v>27</v>
      </c>
      <c r="C44" s="907" t="s">
        <v>2161</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2162</v>
      </c>
      <c r="P44" s="1021" t="s">
        <v>2163</v>
      </c>
      <c r="Q44" s="1021" t="s">
        <v>2162</v>
      </c>
      <c r="R44" s="1021" t="s">
        <v>2163</v>
      </c>
      <c r="S44" s="1021"/>
      <c r="T44" s="907" t="s">
        <v>2152</v>
      </c>
      <c r="U44" s="907" t="s">
        <v>2152</v>
      </c>
      <c r="V44" s="907" t="s">
        <v>2152</v>
      </c>
      <c r="W44" s="907" t="s">
        <v>2152</v>
      </c>
      <c r="X44" s="907"/>
      <c r="Y44" s="1064"/>
      <c r="Z44" s="910" t="s">
        <v>2164</v>
      </c>
      <c r="AA44" s="910" t="s">
        <v>2164</v>
      </c>
      <c r="AB44" s="910" t="s">
        <v>2164</v>
      </c>
      <c r="AC44" s="910" t="s">
        <v>2164</v>
      </c>
      <c r="AD44" s="910"/>
    </row>
    <row customHeight="1" ht="27">
      <c r="A45" s="909"/>
      <c r="B45" s="963">
        <v>28</v>
      </c>
      <c r="C45" s="907" t="s">
        <v>2165</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2166</v>
      </c>
      <c r="P45" s="1021" t="s">
        <v>2167</v>
      </c>
      <c r="Q45" s="1021" t="s">
        <v>2166</v>
      </c>
      <c r="R45" s="1021" t="s">
        <v>2167</v>
      </c>
      <c r="S45" s="1021"/>
      <c r="T45" s="907" t="s">
        <v>2156</v>
      </c>
      <c r="U45" s="907" t="s">
        <v>2156</v>
      </c>
      <c r="V45" s="907" t="s">
        <v>2156</v>
      </c>
      <c r="W45" s="907" t="s">
        <v>2156</v>
      </c>
      <c r="X45" s="907"/>
      <c r="Y45" s="1064"/>
      <c r="Z45" s="910" t="s">
        <v>2168</v>
      </c>
      <c r="AA45" s="910" t="s">
        <v>2168</v>
      </c>
      <c r="AB45" s="910" t="s">
        <v>2168</v>
      </c>
      <c r="AC45" s="910" t="s">
        <v>2168</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2169</v>
      </c>
      <c r="P46" s="1021" t="s">
        <v>2147</v>
      </c>
      <c r="Q46" s="1021" t="s">
        <v>2169</v>
      </c>
      <c r="R46" s="1021" t="s">
        <v>2147</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2170</v>
      </c>
      <c r="V46" s="907" t="s">
        <v>2170</v>
      </c>
      <c r="W46" s="907" t="s">
        <v>2170</v>
      </c>
      <c r="X46" s="907"/>
      <c r="Y46" s="1064"/>
      <c r="Z46" s="910" t="s">
        <v>2171</v>
      </c>
      <c r="AA46" s="910" t="s">
        <v>2172</v>
      </c>
      <c r="AB46" s="910" t="s">
        <v>2172</v>
      </c>
      <c r="AC46" s="910" t="s">
        <v>2172</v>
      </c>
      <c r="AD46" s="910"/>
    </row>
    <row customHeight="1" ht="54">
      <c r="A47" s="909"/>
      <c r="B47" s="963">
        <v>30</v>
      </c>
      <c r="C47" s="907" t="s">
        <v>2173</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2174</v>
      </c>
      <c r="P47" s="1021" t="s">
        <v>2151</v>
      </c>
      <c r="Q47" s="1021" t="s">
        <v>2174</v>
      </c>
      <c r="R47" s="1021" t="s">
        <v>2151</v>
      </c>
      <c r="S47" s="1021"/>
      <c r="T47" s="907" t="s">
        <v>2175</v>
      </c>
      <c r="U47" s="907" t="s">
        <v>2175</v>
      </c>
      <c r="V47" s="907" t="s">
        <v>2175</v>
      </c>
      <c r="W47" s="907" t="s">
        <v>2175</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2158</v>
      </c>
      <c r="Q48" s="1021" t="s">
        <v>2176</v>
      </c>
      <c r="R48" s="1021" t="s">
        <v>2158</v>
      </c>
      <c r="S48" s="1021"/>
      <c r="T48" s="907"/>
      <c r="U48" s="907" t="s">
        <v>2177</v>
      </c>
      <c r="V48" s="907" t="s">
        <v>2178</v>
      </c>
      <c r="W48" s="907" t="s">
        <v>2178</v>
      </c>
      <c r="X48" s="907"/>
      <c r="Y48" s="1064"/>
      <c r="Z48" s="910"/>
      <c r="AA48" s="913" t="s">
        <v>2172</v>
      </c>
      <c r="AB48" s="913" t="s">
        <v>2172</v>
      </c>
      <c r="AC48" s="913" t="s">
        <v>2172</v>
      </c>
      <c r="AD48" s="910"/>
    </row>
    <row customHeight="1" ht="54">
      <c r="A49" s="909"/>
      <c r="B49" s="963">
        <v>32</v>
      </c>
      <c r="C49" s="907" t="s">
        <v>2179</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2162</v>
      </c>
      <c r="Q49" s="1021" t="s">
        <v>2180</v>
      </c>
      <c r="R49" s="1021" t="s">
        <v>2162</v>
      </c>
      <c r="S49" s="1021"/>
      <c r="T49" s="907"/>
      <c r="U49" s="907" t="s">
        <v>2175</v>
      </c>
      <c r="V49" s="907" t="s">
        <v>2175</v>
      </c>
      <c r="W49" s="907" t="s">
        <v>2175</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2176</v>
      </c>
      <c r="P50" s="1021" t="s">
        <v>2169</v>
      </c>
      <c r="Q50" s="1021" t="s">
        <v>2181</v>
      </c>
      <c r="R50" s="1021" t="s">
        <v>2169</v>
      </c>
      <c r="S50" s="1021"/>
      <c r="T50" s="907" t="s">
        <v>2182</v>
      </c>
      <c r="U50" s="907" t="s">
        <v>2183</v>
      </c>
      <c r="V50" s="907" t="s">
        <v>2184</v>
      </c>
      <c r="W50" s="907" t="s">
        <v>2185</v>
      </c>
      <c r="X50" s="907"/>
      <c r="Y50" s="1064"/>
      <c r="Z50" s="910" t="s">
        <v>2186</v>
      </c>
      <c r="AA50" s="913" t="s">
        <v>2187</v>
      </c>
      <c r="AB50" s="913" t="s">
        <v>2187</v>
      </c>
      <c r="AC50" s="913" t="s">
        <v>2187</v>
      </c>
      <c r="AD50" s="910"/>
    </row>
    <row customHeight="1" ht="27">
      <c r="A51" s="909"/>
      <c r="B51" s="963">
        <v>34</v>
      </c>
      <c r="C51" s="907" t="s">
        <v>2188</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2189</v>
      </c>
      <c r="U51" s="907"/>
      <c r="V51" s="907"/>
      <c r="W51" s="907"/>
      <c r="X51" s="907"/>
      <c r="Y51" s="1064"/>
      <c r="Z51" s="910"/>
      <c r="AA51" s="913"/>
      <c r="AB51" s="913"/>
      <c r="AC51" s="913"/>
      <c r="AD51" s="910"/>
    </row>
    <row customHeight="1" ht="36">
      <c r="A52" s="909"/>
      <c r="B52" s="963">
        <v>35</v>
      </c>
      <c r="C52" s="907" t="s">
        <v>2082</v>
      </c>
      <c r="D52" s="1031" t="s">
        <v>2082</v>
      </c>
      <c r="E52" s="907" t="s">
        <v>2082</v>
      </c>
      <c r="F52" s="907" t="s">
        <v>2082</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2190</v>
      </c>
      <c r="U52" s="907" t="s">
        <v>2191</v>
      </c>
      <c r="V52" s="907" t="s">
        <v>2192</v>
      </c>
      <c r="W52" s="907" t="s">
        <v>2193</v>
      </c>
      <c r="X52" s="907"/>
      <c r="Y52" s="1064"/>
      <c r="Z52" s="910" t="s">
        <v>798</v>
      </c>
      <c r="AA52" s="913" t="s">
        <v>798</v>
      </c>
      <c r="AB52" s="913" t="s">
        <v>798</v>
      </c>
      <c r="AC52" s="913" t="s">
        <v>798</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802</v>
      </c>
      <c r="P53" s="1021" t="s">
        <v>362</v>
      </c>
      <c r="Q53" s="1021" t="s">
        <v>362</v>
      </c>
      <c r="R53" s="1021" t="s">
        <v>362</v>
      </c>
      <c r="S53" s="1021"/>
      <c r="T53" s="907" t="s">
        <v>2194</v>
      </c>
      <c r="U53" s="907" t="s">
        <v>2194</v>
      </c>
      <c r="V53" s="907" t="s">
        <v>2194</v>
      </c>
      <c r="W53" s="907" t="s">
        <v>2194</v>
      </c>
      <c r="X53" s="907"/>
      <c r="Y53" s="1064"/>
      <c r="Z53" s="910"/>
      <c r="AA53" s="913"/>
      <c r="AB53" s="910"/>
      <c r="AC53" s="910"/>
      <c r="AD53" s="910"/>
    </row>
    <row customHeight="1" ht="18">
      <c r="A54" s="909"/>
      <c r="B54" s="963">
        <v>37</v>
      </c>
      <c r="C54" s="907" t="s">
        <v>2088</v>
      </c>
      <c r="D54" s="1031" t="s">
        <v>2088</v>
      </c>
      <c r="E54" s="907" t="s">
        <v>2088</v>
      </c>
      <c r="F54" s="907" t="s">
        <v>2088</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800</v>
      </c>
      <c r="U54" s="907" t="s">
        <v>800</v>
      </c>
      <c r="V54" s="907" t="s">
        <v>800</v>
      </c>
      <c r="W54" s="907" t="s">
        <v>800</v>
      </c>
      <c r="X54" s="907"/>
      <c r="Y54" s="1064"/>
      <c r="Z54" s="910" t="s">
        <v>801</v>
      </c>
      <c r="AA54" s="910" t="s">
        <v>801</v>
      </c>
      <c r="AB54" s="910" t="s">
        <v>801</v>
      </c>
      <c r="AC54" s="910" t="s">
        <v>801</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351</v>
      </c>
      <c r="P55" s="1021" t="s">
        <v>802</v>
      </c>
      <c r="Q55" s="1021" t="s">
        <v>802</v>
      </c>
      <c r="R55" s="1021" t="s">
        <v>802</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2195</v>
      </c>
      <c r="V55" s="907" t="s">
        <v>2195</v>
      </c>
      <c r="W55" s="907" t="s">
        <v>2195</v>
      </c>
      <c r="X55" s="907"/>
      <c r="Y55" s="1064"/>
      <c r="Z55" s="910" t="s">
        <v>2196</v>
      </c>
      <c r="AA55" s="910" t="s">
        <v>2196</v>
      </c>
      <c r="AB55" s="910" t="s">
        <v>2196</v>
      </c>
      <c r="AC55" s="910" t="s">
        <v>2196</v>
      </c>
      <c r="AD55" s="910"/>
    </row>
    <row customHeight="1" ht="27">
      <c r="A56" s="909"/>
      <c r="B56" s="963">
        <v>39</v>
      </c>
      <c r="C56" s="907" t="s">
        <v>1070</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1187</v>
      </c>
      <c r="P56" s="1021" t="s">
        <v>805</v>
      </c>
      <c r="Q56" s="1021" t="s">
        <v>805</v>
      </c>
      <c r="R56" s="1021" t="s">
        <v>805</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2197</v>
      </c>
      <c r="V56" s="907" t="s">
        <v>2197</v>
      </c>
      <c r="W56" s="907" t="s">
        <v>2197</v>
      </c>
      <c r="X56" s="907"/>
      <c r="Y56" s="1064"/>
      <c r="Z56" s="910" t="s">
        <v>807</v>
      </c>
      <c r="AA56" s="910" t="s">
        <v>807</v>
      </c>
      <c r="AB56" s="910" t="s">
        <v>807</v>
      </c>
      <c r="AC56" s="910" t="s">
        <v>807</v>
      </c>
      <c r="AD56" s="910"/>
    </row>
    <row customHeight="1" ht="27">
      <c r="A57" s="909"/>
      <c r="B57" s="963">
        <v>40</v>
      </c>
      <c r="C57" s="907" t="s">
        <v>1072</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2198</v>
      </c>
      <c r="P57" s="1021" t="s">
        <v>808</v>
      </c>
      <c r="Q57" s="1021" t="s">
        <v>808</v>
      </c>
      <c r="R57" s="1021" t="s">
        <v>808</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2199</v>
      </c>
      <c r="V57" s="907" t="s">
        <v>2199</v>
      </c>
      <c r="W57" s="907" t="s">
        <v>2199</v>
      </c>
      <c r="X57" s="907"/>
      <c r="Y57" s="1064"/>
      <c r="Z57" s="910" t="s">
        <v>810</v>
      </c>
      <c r="AA57" s="910" t="s">
        <v>810</v>
      </c>
      <c r="AB57" s="910" t="s">
        <v>810</v>
      </c>
      <c r="AC57" s="910" t="s">
        <v>810</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930</v>
      </c>
      <c r="P58" s="1021" t="s">
        <v>844</v>
      </c>
      <c r="Q58" s="1021" t="s">
        <v>844</v>
      </c>
      <c r="R58" s="1021" t="s">
        <v>844</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2200</v>
      </c>
      <c r="V58" s="907" t="s">
        <v>2200</v>
      </c>
      <c r="W58" s="907" t="s">
        <v>2200</v>
      </c>
      <c r="X58" s="907"/>
      <c r="Y58" s="1064"/>
      <c r="Z58" s="910"/>
      <c r="AA58" s="913"/>
      <c r="AB58" s="910"/>
      <c r="AC58" s="910"/>
      <c r="AD58" s="910"/>
    </row>
    <row customHeight="1" ht="36">
      <c r="A59" s="909"/>
      <c r="B59" s="963">
        <v>42</v>
      </c>
      <c r="C59" s="907">
        <v>3</v>
      </c>
      <c r="D59" s="1031" t="s">
        <v>2188</v>
      </c>
      <c r="E59" s="907" t="s">
        <v>2188</v>
      </c>
      <c r="F59" s="907" t="s">
        <v>2188</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2201</v>
      </c>
      <c r="V59" s="907" t="s">
        <v>2202</v>
      </c>
      <c r="W59" s="907" t="s">
        <v>2203</v>
      </c>
      <c r="X59" s="907"/>
      <c r="Y59" s="1064"/>
      <c r="Z59" s="910"/>
      <c r="AA59" s="913"/>
      <c r="AB59" s="910"/>
      <c r="AC59" s="910"/>
      <c r="AD59" s="910"/>
    </row>
    <row customHeight="1" ht="81">
      <c r="A60" s="909"/>
      <c r="B60" s="963">
        <v>43</v>
      </c>
      <c r="C60" s="907" t="s">
        <v>2204</v>
      </c>
      <c r="D60" s="1031" t="s">
        <v>2204</v>
      </c>
      <c r="E60" s="907" t="s">
        <v>2204</v>
      </c>
      <c r="F60" s="907" t="s">
        <v>2204</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678</v>
      </c>
      <c r="U60" s="907" t="s">
        <v>678</v>
      </c>
      <c r="V60" s="907" t="s">
        <v>678</v>
      </c>
      <c r="W60" s="907" t="s">
        <v>678</v>
      </c>
      <c r="X60" s="907"/>
      <c r="Y60" s="1064"/>
      <c r="Z60" s="910" t="s">
        <v>2205</v>
      </c>
      <c r="AA60" s="913" t="s">
        <v>2206</v>
      </c>
      <c r="AB60" s="910" t="s">
        <v>2207</v>
      </c>
      <c r="AC60" s="910" t="s">
        <v>2206</v>
      </c>
      <c r="AD60" s="910"/>
    </row>
    <row customHeight="1" ht="9">
      <c r="A61" s="909"/>
      <c r="B61" s="963">
        <v>44</v>
      </c>
      <c r="C61" s="907"/>
      <c r="D61" s="1031" t="s">
        <v>2208</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2209</v>
      </c>
      <c r="V61" s="907"/>
      <c r="W61" s="907"/>
      <c r="X61" s="907"/>
      <c r="Y61" s="1064"/>
      <c r="Z61" s="910"/>
      <c r="AA61" s="913"/>
      <c r="AB61" s="910"/>
      <c r="AC61" s="910"/>
      <c r="AD61" s="910"/>
    </row>
    <row customHeight="1" ht="9">
      <c r="A62" s="909"/>
      <c r="B62" s="963">
        <v>45</v>
      </c>
      <c r="C62" s="907"/>
      <c r="D62" s="1031" t="s">
        <v>2210</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2211</v>
      </c>
      <c r="V62" s="907"/>
      <c r="W62" s="907"/>
      <c r="X62" s="907"/>
      <c r="Y62" s="1064"/>
      <c r="Z62" s="910"/>
      <c r="AA62" s="913"/>
      <c r="AB62" s="910"/>
      <c r="AC62" s="910"/>
      <c r="AD62" s="910"/>
    </row>
    <row customHeight="1" ht="18">
      <c r="A63" s="909"/>
      <c r="B63" s="963">
        <v>46</v>
      </c>
      <c r="C63" s="907"/>
      <c r="D63" s="1031" t="s">
        <v>2212</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2213</v>
      </c>
      <c r="V63" s="907"/>
      <c r="W63" s="907"/>
      <c r="X63" s="907"/>
      <c r="Y63" s="1064"/>
      <c r="Z63" s="910"/>
      <c r="AA63" s="913"/>
      <c r="AB63" s="910"/>
      <c r="AC63" s="910"/>
      <c r="AD63" s="910"/>
    </row>
    <row customHeight="1" ht="18">
      <c r="A64" s="909"/>
      <c r="B64" s="963">
        <v>47</v>
      </c>
      <c r="C64" s="907"/>
      <c r="D64" s="1031" t="s">
        <v>2214</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2215</v>
      </c>
      <c r="V64" s="907"/>
      <c r="W64" s="907"/>
      <c r="X64" s="907"/>
      <c r="Y64" s="1064"/>
      <c r="Z64" s="910"/>
      <c r="AA64" s="913" t="s">
        <v>2216</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2129</v>
      </c>
      <c r="Q65" s="1021"/>
      <c r="R65" s="1021"/>
      <c r="S65" s="1021"/>
      <c r="T65" s="907"/>
      <c r="U65" s="907" t="s">
        <v>2217</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2133</v>
      </c>
      <c r="Q66" s="1021"/>
      <c r="R66" s="1021"/>
      <c r="S66" s="1021"/>
      <c r="T66" s="907"/>
      <c r="U66" s="907" t="s">
        <v>2218</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2219</v>
      </c>
      <c r="Q67" s="1021"/>
      <c r="R67" s="1021"/>
      <c r="S67" s="1021"/>
      <c r="T67" s="907"/>
      <c r="U67" s="907" t="s">
        <v>2220</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2221</v>
      </c>
      <c r="Q68" s="1021"/>
      <c r="R68" s="1021"/>
      <c r="S68" s="1021"/>
      <c r="T68" s="907"/>
      <c r="U68" s="907" t="s">
        <v>2222</v>
      </c>
      <c r="V68" s="907"/>
      <c r="W68" s="907"/>
      <c r="X68" s="907"/>
      <c r="Y68" s="1064"/>
      <c r="Z68" s="910"/>
      <c r="AA68" s="913"/>
      <c r="AB68" s="910"/>
      <c r="AC68" s="910"/>
      <c r="AD68" s="910"/>
    </row>
    <row customHeight="1" ht="9">
      <c r="A69" s="909"/>
      <c r="B69" s="963">
        <v>52</v>
      </c>
      <c r="C69" s="907"/>
      <c r="D69" s="1031" t="s">
        <v>2223</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2224</v>
      </c>
      <c r="V69" s="907"/>
      <c r="W69" s="907"/>
      <c r="X69" s="907"/>
      <c r="Y69" s="1064"/>
      <c r="Z69" s="910"/>
      <c r="AA69" s="913"/>
      <c r="AB69" s="910"/>
      <c r="AC69" s="910"/>
      <c r="AD69" s="910"/>
    </row>
    <row customHeight="1" ht="27">
      <c r="A70" s="909"/>
      <c r="B70" s="963">
        <v>53</v>
      </c>
      <c r="C70" s="907"/>
      <c r="D70" s="1031"/>
      <c r="E70" s="907" t="s">
        <v>2208</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2225</v>
      </c>
      <c r="W70" s="907"/>
      <c r="X70" s="907"/>
      <c r="Y70" s="1064"/>
      <c r="Z70" s="910"/>
      <c r="AA70" s="913"/>
      <c r="AB70" s="910"/>
      <c r="AC70" s="910"/>
      <c r="AD70" s="910"/>
    </row>
    <row customHeight="1" ht="36">
      <c r="A71" s="909"/>
      <c r="B71" s="963">
        <v>54</v>
      </c>
      <c r="C71" s="907"/>
      <c r="D71" s="1031"/>
      <c r="E71" s="907" t="s">
        <v>2210</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2226</v>
      </c>
      <c r="W71" s="907"/>
      <c r="X71" s="907"/>
      <c r="Y71" s="1064"/>
      <c r="Z71" s="910"/>
      <c r="AA71" s="913"/>
      <c r="AB71" s="910"/>
      <c r="AC71" s="910"/>
      <c r="AD71" s="910"/>
    </row>
    <row customHeight="1" ht="27">
      <c r="A72" s="909"/>
      <c r="B72" s="963">
        <v>55</v>
      </c>
      <c r="C72" s="907"/>
      <c r="D72" s="1031"/>
      <c r="E72" s="907" t="s">
        <v>2212</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2227</v>
      </c>
      <c r="W72" s="907"/>
      <c r="X72" s="907"/>
      <c r="Y72" s="1064"/>
      <c r="Z72" s="910"/>
      <c r="AA72" s="913"/>
      <c r="AB72" s="910"/>
      <c r="AC72" s="910"/>
      <c r="AD72" s="910"/>
    </row>
    <row customHeight="1" ht="36">
      <c r="A73" s="909"/>
      <c r="B73" s="963">
        <v>56</v>
      </c>
      <c r="C73" s="907"/>
      <c r="D73" s="1031"/>
      <c r="E73" s="907" t="s">
        <v>2214</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2228</v>
      </c>
      <c r="W73" s="907"/>
      <c r="X73" s="907"/>
      <c r="Y73" s="1064"/>
      <c r="Z73" s="910"/>
      <c r="AA73" s="913"/>
      <c r="AB73" s="910"/>
      <c r="AC73" s="910"/>
      <c r="AD73" s="910"/>
    </row>
    <row customHeight="1" ht="18">
      <c r="A74" s="909"/>
      <c r="B74" s="963">
        <v>57</v>
      </c>
      <c r="C74" s="907"/>
      <c r="D74" s="1031"/>
      <c r="E74" s="907" t="s">
        <v>2223</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2229</v>
      </c>
      <c r="W74" s="907"/>
      <c r="X74" s="907"/>
      <c r="Y74" s="1064"/>
      <c r="Z74" s="910"/>
      <c r="AA74" s="913"/>
      <c r="AB74" s="910"/>
      <c r="AC74" s="910"/>
      <c r="AD74" s="910"/>
    </row>
    <row customHeight="1" ht="18">
      <c r="A75" s="909"/>
      <c r="B75" s="963">
        <v>58</v>
      </c>
      <c r="C75" s="907"/>
      <c r="D75" s="1031"/>
      <c r="E75" s="907"/>
      <c r="F75" s="907" t="s">
        <v>2208</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2230</v>
      </c>
      <c r="X75" s="907"/>
      <c r="Y75" s="1064"/>
      <c r="Z75" s="910"/>
      <c r="AA75" s="913"/>
      <c r="AB75" s="910"/>
      <c r="AC75" s="910"/>
      <c r="AD75" s="910"/>
    </row>
    <row customHeight="1" ht="36">
      <c r="A76" s="909"/>
      <c r="B76" s="963">
        <v>59</v>
      </c>
      <c r="C76" s="907"/>
      <c r="D76" s="1031"/>
      <c r="E76" s="907"/>
      <c r="F76" s="907" t="s">
        <v>2210</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2231</v>
      </c>
      <c r="X76" s="907"/>
      <c r="Y76" s="1064"/>
      <c r="Z76" s="910"/>
      <c r="AA76" s="913"/>
      <c r="AB76" s="910"/>
      <c r="AC76" s="910"/>
      <c r="AD76" s="910"/>
    </row>
    <row customHeight="1" ht="18">
      <c r="A77" s="909"/>
      <c r="B77" s="963">
        <v>60</v>
      </c>
      <c r="C77" s="907"/>
      <c r="D77" s="1031"/>
      <c r="E77" s="907"/>
      <c r="F77" s="907" t="s">
        <v>2212</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2232</v>
      </c>
      <c r="X77" s="907"/>
      <c r="Y77" s="1064"/>
      <c r="Z77" s="910"/>
      <c r="AA77" s="913"/>
      <c r="AB77" s="910"/>
      <c r="AC77" s="910"/>
      <c r="AD77" s="910"/>
    </row>
    <row customHeight="1" ht="72">
      <c r="A78" s="909"/>
      <c r="B78" s="963">
        <v>61</v>
      </c>
      <c r="C78" s="907" t="s">
        <v>2208</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683</v>
      </c>
      <c r="U78" s="907"/>
      <c r="V78" s="907"/>
      <c r="W78" s="907"/>
      <c r="X78" s="907"/>
      <c r="Y78" s="1064"/>
      <c r="Z78" s="910" t="s">
        <v>2233</v>
      </c>
      <c r="AA78" s="913"/>
      <c r="AB78" s="910"/>
      <c r="AC78" s="910"/>
      <c r="AD78" s="910"/>
    </row>
    <row customHeight="1" ht="36">
      <c r="A79" s="909"/>
      <c r="B79" s="963">
        <v>62</v>
      </c>
      <c r="C79" s="907" t="s">
        <v>2210</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2234</v>
      </c>
      <c r="U79" s="907"/>
      <c r="V79" s="907"/>
      <c r="W79" s="907"/>
      <c r="X79" s="907"/>
      <c r="Y79" s="1064"/>
      <c r="Z79" s="910" t="s">
        <v>2235</v>
      </c>
      <c r="AA79" s="913"/>
      <c r="AB79" s="910"/>
      <c r="AC79" s="910"/>
      <c r="AD79" s="910"/>
    </row>
    <row customHeight="1" ht="45">
      <c r="A80" s="909"/>
      <c r="B80" s="963">
        <v>63</v>
      </c>
      <c r="C80" s="907" t="s">
        <v>2212</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2236</v>
      </c>
      <c r="U80" s="907"/>
      <c r="V80" s="907"/>
      <c r="W80" s="907"/>
      <c r="X80" s="907"/>
      <c r="Y80" s="1064"/>
      <c r="Z80" s="910" t="s">
        <v>2237</v>
      </c>
      <c r="AA80" s="913"/>
      <c r="AB80" s="910"/>
      <c r="AC80" s="910"/>
      <c r="AD80" s="910"/>
    </row>
    <row customHeight="1" ht="36">
      <c r="A81" s="909"/>
      <c r="B81" s="963">
        <v>64</v>
      </c>
      <c r="C81" s="907" t="s">
        <v>2214</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2120</v>
      </c>
      <c r="P81" s="1021"/>
      <c r="Q81" s="1021"/>
      <c r="R81" s="1021"/>
      <c r="S81" s="1021"/>
      <c r="T81" s="907" t="s">
        <v>2238</v>
      </c>
      <c r="U81" s="907"/>
      <c r="V81" s="907"/>
      <c r="W81" s="907"/>
      <c r="X81" s="907"/>
      <c r="Y81" s="1064"/>
      <c r="Z81" s="910" t="s">
        <v>2239</v>
      </c>
      <c r="AA81" s="913"/>
      <c r="AB81" s="910"/>
      <c r="AC81" s="910"/>
      <c r="AD81" s="910"/>
    </row>
    <row customHeight="1" ht="90">
      <c r="A82" s="909"/>
      <c r="B82" s="963">
        <v>65</v>
      </c>
      <c r="C82" s="907" t="s">
        <v>2223</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2240</v>
      </c>
      <c r="U82" s="907"/>
      <c r="V82" s="907"/>
      <c r="W82" s="907"/>
      <c r="X82" s="907"/>
      <c r="Y82" s="1064"/>
      <c r="Z82" s="910" t="s">
        <v>2241</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2129</v>
      </c>
      <c r="P83" s="1021"/>
      <c r="Q83" s="1021"/>
      <c r="R83" s="1021"/>
      <c r="S83" s="1021"/>
      <c r="T83" s="907" t="s">
        <v>2242</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2243</v>
      </c>
      <c r="P84" s="1021"/>
      <c r="Q84" s="1021"/>
      <c r="R84" s="1021"/>
      <c r="S84" s="1021"/>
      <c r="T84" s="907" t="s">
        <v>2244</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2133</v>
      </c>
      <c r="P85" s="1021"/>
      <c r="Q85" s="1021"/>
      <c r="R85" s="1021"/>
      <c r="S85" s="1021"/>
      <c r="T85" s="907" t="s">
        <v>2245</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2246</v>
      </c>
      <c r="P86" s="1021"/>
      <c r="Q86" s="1021"/>
      <c r="R86" s="1021"/>
      <c r="S86" s="1021"/>
      <c r="T86" s="907" t="s">
        <v>2247</v>
      </c>
      <c r="U86" s="907"/>
      <c r="V86" s="907"/>
      <c r="W86" s="907"/>
      <c r="X86" s="907"/>
      <c r="Y86" s="1064"/>
      <c r="Z86" s="910"/>
      <c r="AA86" s="913"/>
      <c r="AB86" s="910"/>
      <c r="AC86" s="910"/>
      <c r="AD86" s="910"/>
    </row>
    <row customHeight="1" ht="36">
      <c r="A87" s="909"/>
      <c r="B87" s="963">
        <v>70</v>
      </c>
      <c r="C87" s="907" t="s">
        <v>2248</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2249</v>
      </c>
      <c r="U87" s="907"/>
      <c r="V87" s="907"/>
      <c r="W87" s="907"/>
      <c r="X87" s="907"/>
      <c r="Y87" s="1064"/>
      <c r="Z87" s="910"/>
      <c r="AA87" s="913"/>
      <c r="AB87" s="910"/>
      <c r="AC87" s="910"/>
      <c r="AD87" s="910"/>
    </row>
    <row customHeight="1" ht="18">
      <c r="A88" s="909"/>
      <c r="B88" s="963">
        <v>71</v>
      </c>
      <c r="C88" s="907" t="s">
        <v>2250</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715</v>
      </c>
      <c r="U88" s="907"/>
      <c r="V88" s="907"/>
      <c r="W88" s="907"/>
      <c r="X88" s="907"/>
      <c r="Y88" s="1064"/>
      <c r="Z88" s="910"/>
      <c r="AA88" s="913"/>
      <c r="AB88" s="910"/>
      <c r="AC88" s="910"/>
      <c r="AD88" s="910"/>
    </row>
    <row customHeight="1" ht="18">
      <c r="A89" s="909"/>
      <c r="B89" s="963">
        <v>72</v>
      </c>
      <c r="C89" s="907" t="s">
        <v>2251</v>
      </c>
      <c r="D89" s="1031" t="s">
        <v>2248</v>
      </c>
      <c r="E89" s="907" t="s">
        <v>2248</v>
      </c>
      <c r="F89" s="907" t="s">
        <v>2214</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723</v>
      </c>
      <c r="U89" s="907" t="s">
        <v>723</v>
      </c>
      <c r="V89" s="907" t="s">
        <v>723</v>
      </c>
      <c r="W89" s="907" t="s">
        <v>723</v>
      </c>
      <c r="X89" s="907"/>
      <c r="Y89" s="1064"/>
      <c r="Z89" s="910"/>
      <c r="AA89" s="913"/>
      <c r="AB89" s="910"/>
      <c r="AC89" s="910"/>
      <c r="AD89" s="910"/>
    </row>
    <row customHeight="1" ht="27">
      <c r="A90" s="909"/>
      <c r="B90" s="963">
        <v>73</v>
      </c>
      <c r="C90" s="907" t="s">
        <v>2252</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725</v>
      </c>
      <c r="U90" s="907"/>
      <c r="V90" s="907"/>
      <c r="W90" s="907"/>
      <c r="X90" s="907"/>
      <c r="Y90" s="1064"/>
      <c r="Z90" s="910"/>
      <c r="AA90" s="913"/>
      <c r="AB90" s="910"/>
      <c r="AC90" s="910"/>
      <c r="AD90" s="910"/>
    </row>
    <row customHeight="1" ht="18">
      <c r="A91" s="909"/>
      <c r="B91" s="963">
        <v>74</v>
      </c>
      <c r="C91" s="907"/>
      <c r="D91" s="1031" t="s">
        <v>2250</v>
      </c>
      <c r="E91" s="907" t="s">
        <v>2250</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2253</v>
      </c>
      <c r="V91" s="907" t="s">
        <v>2253</v>
      </c>
      <c r="W91" s="907"/>
      <c r="X91" s="907"/>
      <c r="Y91" s="1064"/>
      <c r="Z91" s="910"/>
      <c r="AA91" s="913"/>
      <c r="AB91" s="910"/>
      <c r="AC91" s="910"/>
      <c r="AD91" s="910"/>
    </row>
    <row customHeight="1" ht="27">
      <c r="A92" s="909"/>
      <c r="B92" s="963">
        <v>75</v>
      </c>
      <c r="C92" s="907"/>
      <c r="D92" s="1031" t="s">
        <v>2251</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2254</v>
      </c>
      <c r="V92" s="907"/>
      <c r="W92" s="907"/>
      <c r="X92" s="907"/>
      <c r="Y92" s="1064"/>
      <c r="Z92" s="910"/>
      <c r="AA92" s="913" t="s">
        <v>2255</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2161</v>
      </c>
      <c r="Q93" s="1021"/>
      <c r="R93" s="1021"/>
      <c r="S93" s="1021"/>
      <c r="T93" s="907"/>
      <c r="U93" s="907" t="s">
        <v>2256</v>
      </c>
      <c r="V93" s="907"/>
      <c r="W93" s="907"/>
      <c r="X93" s="907"/>
      <c r="Y93" s="1064"/>
      <c r="Z93" s="910"/>
      <c r="AA93" s="913" t="s">
        <v>2257</v>
      </c>
      <c r="AB93" s="910"/>
      <c r="AC93" s="910"/>
      <c r="AD93" s="910"/>
    </row>
    <row customHeight="1" ht="45">
      <c r="A94" s="909"/>
      <c r="B94" s="963">
        <v>77</v>
      </c>
      <c r="C94" s="907"/>
      <c r="D94" s="1031" t="s">
        <v>2252</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1514</v>
      </c>
      <c r="Q94" s="1021"/>
      <c r="R94" s="1021"/>
      <c r="S94" s="1021"/>
      <c r="T94" s="907"/>
      <c r="U94" s="907" t="s">
        <v>2258</v>
      </c>
      <c r="V94" s="907"/>
      <c r="W94" s="907"/>
      <c r="X94" s="907"/>
      <c r="Y94" s="1064"/>
      <c r="Z94" s="910"/>
      <c r="AA94" s="913" t="s">
        <v>2259</v>
      </c>
      <c r="AB94" s="910"/>
      <c r="AC94" s="910"/>
      <c r="AD94" s="910"/>
    </row>
    <row customHeight="1" ht="99">
      <c r="A95" s="909"/>
      <c r="B95" s="963">
        <v>78</v>
      </c>
      <c r="C95" s="907" t="s">
        <v>2260</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1514</v>
      </c>
      <c r="P95" s="1021"/>
      <c r="Q95" s="1021"/>
      <c r="R95" s="1021"/>
      <c r="S95" s="1021"/>
      <c r="T95" s="907" t="s">
        <v>2261</v>
      </c>
      <c r="U95" s="907"/>
      <c r="V95" s="907"/>
      <c r="W95" s="907"/>
      <c r="X95" s="907"/>
      <c r="Y95" s="1064"/>
      <c r="Z95" s="910"/>
      <c r="AA95" s="913"/>
      <c r="AB95" s="910"/>
      <c r="AC95" s="910"/>
      <c r="AD95" s="910"/>
    </row>
    <row customHeight="1" ht="99">
      <c r="A96" s="909"/>
      <c r="B96" s="963">
        <v>79</v>
      </c>
      <c r="C96" s="907" t="s">
        <v>1196</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1520</v>
      </c>
      <c r="P96" s="1021"/>
      <c r="Q96" s="1021"/>
      <c r="R96" s="1021"/>
      <c r="S96" s="1021"/>
      <c r="T96" s="907" t="s">
        <v>2262</v>
      </c>
      <c r="U96" s="907"/>
      <c r="V96" s="907"/>
      <c r="W96" s="907"/>
      <c r="X96" s="907"/>
      <c r="Y96" s="1064"/>
      <c r="Z96" s="910" t="s">
        <v>2263</v>
      </c>
      <c r="AA96" s="913"/>
      <c r="AB96" s="910"/>
      <c r="AC96" s="910"/>
      <c r="AD96" s="910"/>
    </row>
    <row customHeight="1" ht="63">
      <c r="A97" s="909"/>
      <c r="B97" s="963">
        <v>80</v>
      </c>
      <c r="C97" s="907" t="s">
        <v>2264</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1532</v>
      </c>
      <c r="P97" s="1021"/>
      <c r="Q97" s="1021"/>
      <c r="R97" s="1021"/>
      <c r="S97" s="1021"/>
      <c r="T97" s="907" t="s">
        <v>2265</v>
      </c>
      <c r="U97" s="907"/>
      <c r="V97" s="907"/>
      <c r="W97" s="907"/>
      <c r="X97" s="907"/>
      <c r="Y97" s="1064"/>
      <c r="Z97" s="910" t="s">
        <v>2266</v>
      </c>
      <c r="AA97" s="913"/>
      <c r="AB97" s="910"/>
      <c r="AC97" s="910"/>
      <c r="AD97" s="910"/>
    </row>
    <row customHeight="1" ht="63">
      <c r="A98" s="909"/>
      <c r="B98" s="963">
        <v>81</v>
      </c>
      <c r="C98" s="907" t="s">
        <v>2267</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1546</v>
      </c>
      <c r="P98" s="1021"/>
      <c r="Q98" s="1021"/>
      <c r="R98" s="1021"/>
      <c r="S98" s="1021"/>
      <c r="T98" s="907" t="s">
        <v>2268</v>
      </c>
      <c r="U98" s="907"/>
      <c r="V98" s="907"/>
      <c r="W98" s="907"/>
      <c r="X98" s="907"/>
      <c r="Y98" s="1064"/>
      <c r="Z98" s="910" t="s">
        <v>2266</v>
      </c>
      <c r="AA98" s="913"/>
      <c r="AB98" s="910"/>
      <c r="AC98" s="910"/>
      <c r="AD98" s="910"/>
    </row>
    <row customHeight="1" ht="90">
      <c r="A99" s="909"/>
      <c r="B99" s="963">
        <v>82</v>
      </c>
      <c r="C99" s="907" t="s">
        <v>2269</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1558</v>
      </c>
      <c r="P99" s="1021"/>
      <c r="Q99" s="1021"/>
      <c r="R99" s="1021"/>
      <c r="S99" s="1021"/>
      <c r="T99" s="907" t="s">
        <v>2270</v>
      </c>
      <c r="U99" s="907"/>
      <c r="V99" s="907"/>
      <c r="W99" s="907"/>
      <c r="X99" s="907"/>
      <c r="Y99" s="1064"/>
      <c r="Z99" s="910" t="s">
        <v>680</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2271</v>
      </c>
      <c r="P100" s="1021"/>
      <c r="Q100" s="1021"/>
      <c r="R100" s="1021"/>
      <c r="S100" s="1021"/>
      <c r="T100" s="907" t="s">
        <v>2272</v>
      </c>
      <c r="U100" s="907"/>
      <c r="V100" s="907"/>
      <c r="W100" s="907"/>
      <c r="X100" s="907"/>
      <c r="Y100" s="1064"/>
      <c r="Z100" s="910" t="s">
        <v>680</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2273</v>
      </c>
      <c r="P101" s="1021"/>
      <c r="Q101" s="1021"/>
      <c r="R101" s="1021"/>
      <c r="S101" s="1021"/>
      <c r="T101" s="907" t="s">
        <v>2274</v>
      </c>
      <c r="U101" s="907"/>
      <c r="V101" s="907"/>
      <c r="W101" s="907"/>
      <c r="X101" s="907"/>
      <c r="Y101" s="1064"/>
      <c r="Z101" s="910" t="s">
        <v>680</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1713</v>
      </c>
      <c r="B148" s="909"/>
      <c r="C148" s="907" t="s">
        <v>2275</v>
      </c>
      <c r="D148" s="907" t="s">
        <v>1614</v>
      </c>
      <c r="E148" s="907" t="s">
        <v>1715</v>
      </c>
      <c r="F148" s="907" t="s">
        <v>2276</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2277</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2278</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1717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1720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1724</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E3121-6231-FD5D-9D6B-0.B3AC428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2279</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459</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460</v>
      </c>
      <c r="N10" s="368"/>
      <c r="O10" s="2315" t="str">
        <f>IF(TITLE_NUMBER_PR_CHANGE="",IF(TITLE_NUMBER_PR="","",TITLE_NUMBER_PR),TITLE_NUMBER_PR_CHANGE)</f>
        <v>558-р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463</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338</v>
      </c>
      <c r="M14" s="2191"/>
      <c r="N14" s="2191"/>
      <c r="O14" s="2191"/>
      <c r="P14" s="2191"/>
      <c r="Q14" s="2191"/>
      <c r="R14" s="2191"/>
      <c r="S14" s="2191"/>
      <c r="T14" s="2191"/>
      <c r="U14" s="2191"/>
      <c r="V14" s="2191"/>
      <c r="W14" s="2191"/>
      <c r="X14" s="2191" t="s">
        <v>339</v>
      </c>
      <c r="AD14" s="1219">
        <v>14</v>
      </c>
    </row>
    <row customHeight="1" ht="14.699999999999998">
      <c r="J15" s="440"/>
      <c r="K15" s="440"/>
      <c r="L15" s="2337" t="s">
        <v>87</v>
      </c>
      <c r="M15" s="2273" t="s">
        <v>464</v>
      </c>
      <c r="N15" s="365"/>
      <c r="O15" s="2338" t="s">
        <v>2280</v>
      </c>
      <c r="P15" s="2339"/>
      <c r="Q15" s="2339"/>
      <c r="R15" s="2339"/>
      <c r="S15" s="2339"/>
      <c r="T15" s="2339"/>
      <c r="U15" s="2340"/>
      <c r="V15" s="2341" t="s">
        <v>466</v>
      </c>
      <c r="W15" s="2344" t="s">
        <v>1193</v>
      </c>
      <c r="X15" s="2191"/>
      <c r="AD15" s="1219">
        <v>14</v>
      </c>
    </row>
    <row customHeight="1" ht="35.699999999999996">
      <c r="J16" s="440"/>
      <c r="K16" s="440"/>
      <c r="L16" s="2337"/>
      <c r="M16" s="2273"/>
      <c r="N16" s="1095"/>
      <c r="O16" s="2324" t="s">
        <v>469</v>
      </c>
      <c r="P16" s="2324" t="s">
        <v>470</v>
      </c>
      <c r="Q16" s="2326" t="s">
        <v>471</v>
      </c>
      <c r="R16" s="2327"/>
      <c r="S16" s="2326" t="s">
        <v>484</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480</v>
      </c>
      <c r="R17" s="1286" t="s">
        <v>481</v>
      </c>
      <c r="S17" s="1356" t="s">
        <v>482</v>
      </c>
      <c r="T17" s="2334" t="s">
        <v>483</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434</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435</v>
      </c>
      <c r="N20" s="364"/>
      <c r="O20" s="2670" t="str">
        <f>INDEX(PT_DIFFERENTIATION_TER,MATCH(B19,PT_DIFFERENTIATION_TER_ID,0))</f>
        <v/>
      </c>
      <c r="P20" s="2670"/>
      <c r="Q20" s="2670"/>
      <c r="R20" s="2670"/>
      <c r="S20" s="2670"/>
      <c r="T20" s="2670"/>
      <c r="U20" s="2670"/>
      <c r="V20" s="2670"/>
      <c r="W20" s="2670"/>
      <c r="X20" s="1322" t="s">
        <v>436</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437</v>
      </c>
      <c r="N21" s="364"/>
      <c r="O21" s="2670" t="str">
        <f>INDEX(PT_DIFFERENTIATION_CS,MATCH(C19,PT_DIFFERENTIATION_CS_ID,0))</f>
        <v/>
      </c>
      <c r="P21" s="2670"/>
      <c r="Q21" s="2670"/>
      <c r="R21" s="2670"/>
      <c r="S21" s="2670"/>
      <c r="T21" s="2670"/>
      <c r="U21" s="2670"/>
      <c r="V21" s="2670"/>
      <c r="W21" s="2670"/>
      <c r="X21" s="1322" t="s">
        <v>438</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439</v>
      </c>
      <c r="N22" s="364"/>
      <c r="O22" s="2670" t="str">
        <f>INDEX(PT_DIFFERENTIATION_IST_TE,MATCH(D19,PT_DIFFERENTIATION_IST_TE_ID,0))</f>
        <v/>
      </c>
      <c r="P22" s="2670"/>
      <c r="Q22" s="2670"/>
      <c r="R22" s="2670"/>
      <c r="S22" s="2670"/>
      <c r="T22" s="2670"/>
      <c r="U22" s="2670"/>
      <c r="V22" s="2670"/>
      <c r="W22" s="2670"/>
      <c r="X22" s="1322" t="s">
        <v>440</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442</v>
      </c>
      <c r="N23" s="364"/>
      <c r="O23" s="2369"/>
      <c r="P23" s="2369"/>
      <c r="Q23" s="2369"/>
      <c r="R23" s="2369"/>
      <c r="S23" s="2369"/>
      <c r="T23" s="2369"/>
      <c r="U23" s="2369"/>
      <c r="V23" s="2369"/>
      <c r="W23" s="2369"/>
      <c r="X23" s="1322" t="s">
        <v>443</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445</v>
      </c>
      <c r="N24" s="364"/>
      <c r="O24" s="2309"/>
      <c r="P24" s="2310"/>
      <c r="Q24" s="2310"/>
      <c r="R24" s="2310"/>
      <c r="S24" s="2310"/>
      <c r="T24" s="2310"/>
      <c r="U24" s="2310"/>
      <c r="V24" s="2310"/>
      <c r="W24" s="2311"/>
      <c r="X24" s="1322" t="s">
        <v>446</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448</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449</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450</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451</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635</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2281</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2282</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286</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852</v>
      </c>
      <c r="M35" s="2349" t="s">
        <v>2283</v>
      </c>
      <c r="N35" s="2349"/>
      <c r="O35" s="2349"/>
      <c r="P35" s="2349"/>
      <c r="Q35" s="2349"/>
      <c r="R35" s="2349"/>
      <c r="S35" s="2349"/>
      <c r="T35" s="2349"/>
      <c r="U35" s="2349"/>
      <c r="V35" s="2349"/>
      <c r="W35" s="2349"/>
      <c r="X35" s="2349"/>
      <c r="AD35" s="1219">
        <v>27</v>
      </c>
    </row>
    <row customHeight="1" ht="109.19999999999999">
      <c r="H36" s="601"/>
      <c r="I36" s="1367"/>
      <c r="M36" s="2349" t="s">
        <v>2284</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C627-E04E-6EDA-D476-0.55469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DA7E-85C7-1F61-532A-0.F207A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67EEF-1946-C87B-7D5F-0.535E8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EAECD-9AD8-AF8C-59BC-0.76520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B1DAC-6E81-BB45-F9FD-0.E2509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14DAC-F9D3-149B-C8B9-0.16EFE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77AB9-8B24-7CFA-2626-0.5660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4F84-526B-F05E-4C59-0.4BD7D7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81942-E068-DF92-65C2-0.8D0A57EC}"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2285</v>
      </c>
      <c r="B1" s="2680" t="s">
        <v>2286</v>
      </c>
      <c r="C1" s="2681" t="s">
        <v>2287</v>
      </c>
      <c r="D1" s="2682"/>
      <c r="E1" s="900" t="s">
        <v>2288</v>
      </c>
    </row>
    <row customHeight="1" ht="11.25">
      <c r="A2" s="2683"/>
      <c r="B2" s="829" t="s">
        <v>26</v>
      </c>
      <c r="C2" s="817"/>
      <c r="D2" s="828"/>
      <c r="E2" s="900"/>
    </row>
    <row customHeight="1" ht="11.25">
      <c r="A3" s="2684"/>
      <c r="B3" s="2685" t="s">
        <v>33</v>
      </c>
      <c r="C3" s="817"/>
      <c r="D3" s="828"/>
      <c r="E3" s="900"/>
    </row>
    <row customHeight="1" ht="11.25">
      <c r="A4" s="2686"/>
      <c r="B4" s="830" t="s">
        <v>1713</v>
      </c>
      <c r="C4" s="817"/>
      <c r="D4" s="828"/>
      <c r="E4" s="900"/>
    </row>
    <row customHeight="1" ht="11.25">
      <c r="A5" s="2687"/>
      <c r="B5" s="830" t="s">
        <v>1707</v>
      </c>
      <c r="C5" s="2688" t="s">
        <v>2052</v>
      </c>
      <c r="D5" s="2689" t="s">
        <v>2289</v>
      </c>
      <c r="E5" s="900"/>
    </row>
    <row s="5236" customFormat="1" customHeight="1" ht="11.25">
      <c r="A6" s="2690"/>
      <c r="B6" s="830" t="s">
        <v>1717</v>
      </c>
      <c r="C6" s="817"/>
      <c r="D6" s="828"/>
      <c r="E6" s="900"/>
    </row>
    <row customHeight="1" ht="11.25">
      <c r="A7" s="2691"/>
      <c r="B7" s="830" t="s">
        <v>1724</v>
      </c>
      <c r="C7" s="817"/>
      <c r="D7" s="828"/>
      <c r="E7" s="900"/>
    </row>
    <row customHeight="1" ht="11.25">
      <c r="A8" s="820"/>
      <c r="B8" s="830" t="s">
        <v>1720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C8CC1-558B-0154-73E3-0.9ECC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D624-13C1-0C6F-6882-0.B0EB83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C755-C8F1-2C3C-38E1-0.2FB18683}"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2290</v>
      </c>
      <c r="B1" s="132" t="s">
        <v>2291</v>
      </c>
      <c r="C1" s="132" t="s">
        <v>2292</v>
      </c>
      <c r="D1" s="132" t="s">
        <v>2293</v>
      </c>
      <c r="E1" s="132" t="s">
        <v>2294</v>
      </c>
      <c r="F1" s="132" t="s">
        <v>2295</v>
      </c>
      <c r="G1" s="132" t="s">
        <v>2296</v>
      </c>
      <c r="H1" s="132" t="s">
        <v>2297</v>
      </c>
      <c r="I1" s="132" t="s">
        <v>2298</v>
      </c>
    </row>
    <row customHeight="1" ht="11.25">
      <c r="A2" s="5236" t="s">
        <v>2299</v>
      </c>
      <c r="B2" s="5236" t="s">
        <v>16</v>
      </c>
      <c r="C2" s="5236" t="s">
        <v>2300</v>
      </c>
      <c r="D2" s="5236" t="s">
        <v>2301</v>
      </c>
      <c r="E2" s="5236" t="s">
        <v>2302</v>
      </c>
      <c r="F2" s="5236" t="s">
        <v>2303</v>
      </c>
      <c r="G2" s="5236" t="s">
        <v>2304</v>
      </c>
      <c r="H2" s="5236" t="s">
        <v>28</v>
      </c>
      <c r="I2" s="5236" t="s">
        <v>856</v>
      </c>
    </row>
    <row customHeight="1" ht="11.25">
      <c r="A3" s="5236" t="s">
        <v>2299</v>
      </c>
      <c r="B3" s="5236" t="s">
        <v>16</v>
      </c>
      <c r="C3" s="5236" t="s">
        <v>2305</v>
      </c>
      <c r="D3" s="5236" t="s">
        <v>2306</v>
      </c>
      <c r="E3" s="5236" t="s">
        <v>2307</v>
      </c>
      <c r="F3" s="5236" t="s">
        <v>2308</v>
      </c>
      <c r="G3" s="5236" t="s">
        <v>2309</v>
      </c>
      <c r="H3" s="5236" t="s">
        <v>28</v>
      </c>
      <c r="I3" s="5236" t="s">
        <v>856</v>
      </c>
    </row>
    <row customHeight="1" ht="11.25">
      <c r="A4" s="5236" t="s">
        <v>2299</v>
      </c>
      <c r="B4" s="5236" t="s">
        <v>16</v>
      </c>
      <c r="C4" s="5236" t="s">
        <v>2310</v>
      </c>
      <c r="D4" s="5236" t="s">
        <v>2311</v>
      </c>
      <c r="E4" s="5236" t="s">
        <v>2312</v>
      </c>
      <c r="F4" s="5236" t="s">
        <v>2313</v>
      </c>
      <c r="G4" s="5236" t="s">
        <v>28</v>
      </c>
      <c r="H4" s="5236" t="s">
        <v>28</v>
      </c>
      <c r="I4" s="5236" t="s">
        <v>856</v>
      </c>
    </row>
    <row customHeight="1" ht="11.25">
      <c r="A5" s="5236" t="s">
        <v>2299</v>
      </c>
      <c r="B5" s="5236" t="s">
        <v>16</v>
      </c>
      <c r="C5" s="5236" t="s">
        <v>2314</v>
      </c>
      <c r="D5" s="5236" t="s">
        <v>2315</v>
      </c>
      <c r="E5" s="5236" t="s">
        <v>2316</v>
      </c>
      <c r="F5" s="5236" t="s">
        <v>2313</v>
      </c>
      <c r="G5" s="5236" t="s">
        <v>28</v>
      </c>
      <c r="H5" s="5236" t="s">
        <v>28</v>
      </c>
      <c r="I5" s="5236" t="s">
        <v>856</v>
      </c>
    </row>
    <row customHeight="1" ht="11.25">
      <c r="A6" s="5236" t="s">
        <v>2299</v>
      </c>
      <c r="B6" s="5236" t="s">
        <v>16</v>
      </c>
      <c r="C6" s="5236" t="s">
        <v>2317</v>
      </c>
      <c r="D6" s="5236" t="s">
        <v>2318</v>
      </c>
      <c r="E6" s="5236" t="s">
        <v>2319</v>
      </c>
      <c r="F6" s="5236" t="s">
        <v>2320</v>
      </c>
      <c r="G6" s="5236" t="s">
        <v>28</v>
      </c>
      <c r="H6" s="5236" t="s">
        <v>28</v>
      </c>
      <c r="I6" s="5236" t="s">
        <v>856</v>
      </c>
    </row>
    <row customHeight="1" ht="11.25">
      <c r="A7" s="5236" t="s">
        <v>2299</v>
      </c>
      <c r="B7" s="5236" t="s">
        <v>16</v>
      </c>
      <c r="C7" s="5236" t="s">
        <v>2321</v>
      </c>
      <c r="D7" s="5236" t="s">
        <v>2322</v>
      </c>
      <c r="E7" s="5236" t="s">
        <v>2323</v>
      </c>
      <c r="F7" s="5236" t="s">
        <v>2308</v>
      </c>
      <c r="G7" s="5236" t="s">
        <v>2324</v>
      </c>
      <c r="H7" s="5236" t="s">
        <v>28</v>
      </c>
      <c r="I7" s="5236" t="s">
        <v>856</v>
      </c>
    </row>
    <row customHeight="1" ht="11.25">
      <c r="A8" s="5236" t="s">
        <v>2299</v>
      </c>
      <c r="B8" s="5236" t="s">
        <v>16</v>
      </c>
      <c r="C8" s="5236" t="s">
        <v>2325</v>
      </c>
      <c r="D8" s="5236" t="s">
        <v>2326</v>
      </c>
      <c r="E8" s="5236" t="s">
        <v>2327</v>
      </c>
      <c r="F8" s="5236" t="s">
        <v>2328</v>
      </c>
      <c r="G8" s="5236" t="s">
        <v>28</v>
      </c>
      <c r="H8" s="5236" t="s">
        <v>28</v>
      </c>
      <c r="I8" s="5236" t="s">
        <v>856</v>
      </c>
    </row>
    <row customHeight="1" ht="11.25">
      <c r="A9" s="5236" t="s">
        <v>2299</v>
      </c>
      <c r="B9" s="5236" t="s">
        <v>16</v>
      </c>
      <c r="C9" s="5236" t="s">
        <v>2329</v>
      </c>
      <c r="D9" s="5236" t="s">
        <v>2330</v>
      </c>
      <c r="E9" s="5236" t="s">
        <v>2331</v>
      </c>
      <c r="F9" s="5236" t="s">
        <v>2332</v>
      </c>
      <c r="G9" s="5236" t="s">
        <v>28</v>
      </c>
      <c r="H9" s="5236" t="s">
        <v>28</v>
      </c>
      <c r="I9" s="5236" t="s">
        <v>856</v>
      </c>
    </row>
    <row customHeight="1" ht="11.25">
      <c r="A10" s="5236" t="s">
        <v>2299</v>
      </c>
      <c r="B10" s="5236" t="s">
        <v>16</v>
      </c>
      <c r="C10" s="5236" t="s">
        <v>2333</v>
      </c>
      <c r="D10" s="5236" t="s">
        <v>2334</v>
      </c>
      <c r="E10" s="5236" t="s">
        <v>2335</v>
      </c>
      <c r="F10" s="5236" t="s">
        <v>2336</v>
      </c>
      <c r="G10" s="5236" t="s">
        <v>28</v>
      </c>
      <c r="H10" s="5236" t="s">
        <v>28</v>
      </c>
      <c r="I10" s="5236" t="s">
        <v>856</v>
      </c>
    </row>
    <row customHeight="1" ht="11.25">
      <c r="A11" s="5236" t="s">
        <v>2299</v>
      </c>
      <c r="B11" s="5236" t="s">
        <v>16</v>
      </c>
      <c r="C11" s="5236" t="s">
        <v>2337</v>
      </c>
      <c r="D11" s="5236" t="s">
        <v>2338</v>
      </c>
      <c r="E11" s="5236" t="s">
        <v>2339</v>
      </c>
      <c r="F11" s="5236" t="s">
        <v>2340</v>
      </c>
      <c r="G11" s="5236" t="s">
        <v>28</v>
      </c>
      <c r="H11" s="5236" t="s">
        <v>28</v>
      </c>
      <c r="I11" s="5236" t="s">
        <v>856</v>
      </c>
    </row>
    <row customHeight="1" ht="11.25">
      <c r="A12" s="5236" t="s">
        <v>2299</v>
      </c>
      <c r="B12" s="5236" t="s">
        <v>16</v>
      </c>
      <c r="C12" s="5236" t="s">
        <v>2341</v>
      </c>
      <c r="D12" s="5236" t="s">
        <v>2342</v>
      </c>
      <c r="E12" s="5236" t="s">
        <v>2343</v>
      </c>
      <c r="F12" s="5236" t="s">
        <v>2344</v>
      </c>
      <c r="G12" s="5236" t="s">
        <v>28</v>
      </c>
      <c r="H12" s="5236" t="s">
        <v>28</v>
      </c>
      <c r="I12" s="5236" t="s">
        <v>856</v>
      </c>
    </row>
    <row customHeight="1" ht="11.25">
      <c r="A13" s="5236" t="s">
        <v>2299</v>
      </c>
      <c r="B13" s="5236" t="s">
        <v>16</v>
      </c>
      <c r="C13" s="5236" t="s">
        <v>2345</v>
      </c>
      <c r="D13" s="5236" t="s">
        <v>2346</v>
      </c>
      <c r="E13" s="5236" t="s">
        <v>2347</v>
      </c>
      <c r="F13" s="5236" t="s">
        <v>2328</v>
      </c>
      <c r="G13" s="5236" t="s">
        <v>28</v>
      </c>
      <c r="H13" s="5236" t="s">
        <v>28</v>
      </c>
      <c r="I13" s="5236" t="s">
        <v>856</v>
      </c>
    </row>
    <row customHeight="1" ht="11.25">
      <c r="A14" s="5236" t="s">
        <v>2299</v>
      </c>
      <c r="B14" s="5236" t="s">
        <v>16</v>
      </c>
      <c r="C14" s="5236" t="s">
        <v>2348</v>
      </c>
      <c r="D14" s="5236" t="s">
        <v>2349</v>
      </c>
      <c r="E14" s="5236" t="s">
        <v>2350</v>
      </c>
      <c r="F14" s="5236" t="s">
        <v>2308</v>
      </c>
      <c r="G14" s="5236" t="s">
        <v>28</v>
      </c>
      <c r="H14" s="5236" t="s">
        <v>28</v>
      </c>
      <c r="I14" s="5236" t="s">
        <v>856</v>
      </c>
    </row>
    <row customHeight="1" ht="11.25">
      <c r="A15" s="5236" t="s">
        <v>2299</v>
      </c>
      <c r="B15" s="5236" t="s">
        <v>16</v>
      </c>
      <c r="C15" s="5236" t="s">
        <v>2351</v>
      </c>
      <c r="D15" s="5236" t="s">
        <v>2352</v>
      </c>
      <c r="E15" s="5236" t="s">
        <v>2353</v>
      </c>
      <c r="F15" s="5236" t="s">
        <v>2354</v>
      </c>
      <c r="G15" s="5236" t="s">
        <v>2355</v>
      </c>
      <c r="H15" s="5236" t="s">
        <v>28</v>
      </c>
      <c r="I15" s="5236" t="s">
        <v>856</v>
      </c>
    </row>
    <row customHeight="1" ht="11.25">
      <c r="A16" s="5236" t="s">
        <v>2299</v>
      </c>
      <c r="B16" s="5236" t="s">
        <v>16</v>
      </c>
      <c r="C16" s="5236" t="s">
        <v>2356</v>
      </c>
      <c r="D16" s="5236" t="s">
        <v>2357</v>
      </c>
      <c r="E16" s="5236" t="s">
        <v>2358</v>
      </c>
      <c r="F16" s="5236" t="s">
        <v>2359</v>
      </c>
      <c r="G16" s="5236" t="s">
        <v>28</v>
      </c>
      <c r="H16" s="5236" t="s">
        <v>28</v>
      </c>
      <c r="I16" s="5236" t="s">
        <v>856</v>
      </c>
    </row>
    <row customHeight="1" ht="11.25">
      <c r="A17" s="5236" t="s">
        <v>2299</v>
      </c>
      <c r="B17" s="5236" t="s">
        <v>16</v>
      </c>
      <c r="C17" s="5236" t="s">
        <v>2360</v>
      </c>
      <c r="D17" s="5236" t="s">
        <v>2361</v>
      </c>
      <c r="E17" s="5236" t="s">
        <v>2353</v>
      </c>
      <c r="F17" s="5236" t="s">
        <v>2362</v>
      </c>
      <c r="G17" s="5236" t="s">
        <v>28</v>
      </c>
      <c r="H17" s="5236" t="s">
        <v>28</v>
      </c>
      <c r="I17" s="5236" t="s">
        <v>856</v>
      </c>
    </row>
    <row customHeight="1" ht="11.25">
      <c r="A18" s="5236" t="s">
        <v>2299</v>
      </c>
      <c r="B18" s="5236" t="s">
        <v>16</v>
      </c>
      <c r="C18" s="5236" t="s">
        <v>2363</v>
      </c>
      <c r="D18" s="5236" t="s">
        <v>2364</v>
      </c>
      <c r="E18" s="5236" t="s">
        <v>2365</v>
      </c>
      <c r="F18" s="5236" t="s">
        <v>51</v>
      </c>
      <c r="G18" s="5236" t="s">
        <v>28</v>
      </c>
      <c r="H18" s="5236" t="s">
        <v>28</v>
      </c>
      <c r="I18" s="5236" t="s">
        <v>856</v>
      </c>
    </row>
    <row customHeight="1" ht="11.25">
      <c r="A19" s="5236" t="s">
        <v>2299</v>
      </c>
      <c r="B19" s="5236" t="s">
        <v>16</v>
      </c>
      <c r="C19" s="5236" t="s">
        <v>2366</v>
      </c>
      <c r="D19" s="5236" t="s">
        <v>2367</v>
      </c>
      <c r="E19" s="5236" t="s">
        <v>2368</v>
      </c>
      <c r="F19" s="5236" t="s">
        <v>2369</v>
      </c>
      <c r="G19" s="5236" t="s">
        <v>28</v>
      </c>
      <c r="H19" s="5236" t="s">
        <v>28</v>
      </c>
      <c r="I19" s="5236" t="s">
        <v>856</v>
      </c>
    </row>
    <row customHeight="1" ht="11.25">
      <c r="A20" s="5236" t="s">
        <v>2299</v>
      </c>
      <c r="B20" s="5236" t="s">
        <v>16</v>
      </c>
      <c r="C20" s="5236" t="s">
        <v>2370</v>
      </c>
      <c r="D20" s="5236" t="s">
        <v>2371</v>
      </c>
      <c r="E20" s="5236" t="s">
        <v>2372</v>
      </c>
      <c r="F20" s="5236" t="s">
        <v>2373</v>
      </c>
      <c r="G20" s="5236" t="s">
        <v>28</v>
      </c>
      <c r="H20" s="5236" t="s">
        <v>28</v>
      </c>
      <c r="I20" s="5236" t="s">
        <v>856</v>
      </c>
    </row>
    <row customHeight="1" ht="11.25">
      <c r="A21" s="5236" t="s">
        <v>2299</v>
      </c>
      <c r="B21" s="5236" t="s">
        <v>16</v>
      </c>
      <c r="C21" s="5236" t="s">
        <v>2374</v>
      </c>
      <c r="D21" s="5236" t="s">
        <v>2375</v>
      </c>
      <c r="E21" s="5236" t="s">
        <v>2376</v>
      </c>
      <c r="F21" s="5236" t="s">
        <v>2377</v>
      </c>
      <c r="G21" s="5236" t="s">
        <v>28</v>
      </c>
      <c r="H21" s="5236" t="s">
        <v>28</v>
      </c>
      <c r="I21" s="5236" t="s">
        <v>856</v>
      </c>
    </row>
    <row customHeight="1" ht="11.25">
      <c r="A22" s="5236" t="s">
        <v>2299</v>
      </c>
      <c r="B22" s="5236" t="s">
        <v>16</v>
      </c>
      <c r="C22" s="5236" t="s">
        <v>2378</v>
      </c>
      <c r="D22" s="5236" t="s">
        <v>2379</v>
      </c>
      <c r="E22" s="5236" t="s">
        <v>2380</v>
      </c>
      <c r="F22" s="5236" t="s">
        <v>2381</v>
      </c>
      <c r="G22" s="5236" t="s">
        <v>2324</v>
      </c>
      <c r="H22" s="5236" t="s">
        <v>28</v>
      </c>
      <c r="I22" s="5236" t="s">
        <v>856</v>
      </c>
    </row>
    <row customHeight="1" ht="11.25">
      <c r="A23" s="5236" t="s">
        <v>2299</v>
      </c>
      <c r="B23" s="5236" t="s">
        <v>16</v>
      </c>
      <c r="C23" s="5236" t="s">
        <v>2382</v>
      </c>
      <c r="D23" s="5236" t="s">
        <v>2383</v>
      </c>
      <c r="E23" s="5236" t="s">
        <v>2384</v>
      </c>
      <c r="F23" s="5236" t="s">
        <v>2359</v>
      </c>
      <c r="G23" s="5236" t="s">
        <v>28</v>
      </c>
      <c r="H23" s="5236" t="s">
        <v>28</v>
      </c>
      <c r="I23" s="5236" t="s">
        <v>856</v>
      </c>
    </row>
    <row customHeight="1" ht="11.25">
      <c r="A24" s="5236" t="s">
        <v>2299</v>
      </c>
      <c r="B24" s="5236" t="s">
        <v>16</v>
      </c>
      <c r="C24" s="5236" t="s">
        <v>2385</v>
      </c>
      <c r="D24" s="5236" t="s">
        <v>2386</v>
      </c>
      <c r="E24" s="5236" t="s">
        <v>2387</v>
      </c>
      <c r="F24" s="5236" t="s">
        <v>2388</v>
      </c>
      <c r="G24" s="5236" t="s">
        <v>28</v>
      </c>
      <c r="H24" s="5236" t="s">
        <v>28</v>
      </c>
      <c r="I24" s="5236" t="s">
        <v>856</v>
      </c>
    </row>
    <row customHeight="1" ht="11.25">
      <c r="A25" s="5236" t="s">
        <v>2299</v>
      </c>
      <c r="B25" s="5236" t="s">
        <v>16</v>
      </c>
      <c r="C25" s="5236" t="s">
        <v>2389</v>
      </c>
      <c r="D25" s="5236" t="s">
        <v>2390</v>
      </c>
      <c r="E25" s="5236" t="s">
        <v>2391</v>
      </c>
      <c r="F25" s="5236" t="s">
        <v>2332</v>
      </c>
      <c r="G25" s="5236" t="s">
        <v>28</v>
      </c>
      <c r="H25" s="5236" t="s">
        <v>28</v>
      </c>
      <c r="I25" s="5236" t="s">
        <v>856</v>
      </c>
    </row>
    <row customHeight="1" ht="11.25">
      <c r="A26" s="5236" t="s">
        <v>2299</v>
      </c>
      <c r="B26" s="5236" t="s">
        <v>16</v>
      </c>
      <c r="C26" s="5236" t="s">
        <v>2392</v>
      </c>
      <c r="D26" s="5236" t="s">
        <v>2393</v>
      </c>
      <c r="E26" s="5236" t="s">
        <v>2394</v>
      </c>
      <c r="F26" s="5236" t="s">
        <v>2395</v>
      </c>
      <c r="G26" s="5236" t="s">
        <v>28</v>
      </c>
      <c r="H26" s="5236" t="s">
        <v>28</v>
      </c>
      <c r="I26" s="5236" t="s">
        <v>856</v>
      </c>
    </row>
    <row customHeight="1" ht="11.25">
      <c r="A27" s="5236" t="s">
        <v>2299</v>
      </c>
      <c r="B27" s="5236" t="s">
        <v>16</v>
      </c>
      <c r="C27" s="5236" t="s">
        <v>2396</v>
      </c>
      <c r="D27" s="5236" t="s">
        <v>2397</v>
      </c>
      <c r="E27" s="5236" t="s">
        <v>2394</v>
      </c>
      <c r="F27" s="5236" t="s">
        <v>2398</v>
      </c>
      <c r="G27" s="5236" t="s">
        <v>28</v>
      </c>
      <c r="H27" s="5236" t="s">
        <v>28</v>
      </c>
      <c r="I27" s="5236" t="s">
        <v>856</v>
      </c>
    </row>
    <row customHeight="1" ht="11.25">
      <c r="A28" s="5236" t="s">
        <v>2299</v>
      </c>
      <c r="B28" s="5236" t="s">
        <v>16</v>
      </c>
      <c r="C28" s="5236" t="s">
        <v>2399</v>
      </c>
      <c r="D28" s="5236" t="s">
        <v>2400</v>
      </c>
      <c r="E28" s="5236" t="s">
        <v>2401</v>
      </c>
      <c r="F28" s="5236" t="s">
        <v>2402</v>
      </c>
      <c r="G28" s="5236" t="s">
        <v>28</v>
      </c>
      <c r="H28" s="5236" t="s">
        <v>28</v>
      </c>
      <c r="I28" s="5236" t="s">
        <v>856</v>
      </c>
    </row>
    <row customHeight="1" ht="11.25">
      <c r="A29" s="5236" t="s">
        <v>2299</v>
      </c>
      <c r="B29" s="5236" t="s">
        <v>16</v>
      </c>
      <c r="C29" s="5236" t="s">
        <v>2403</v>
      </c>
      <c r="D29" s="5236" t="s">
        <v>2404</v>
      </c>
      <c r="E29" s="5236" t="s">
        <v>2405</v>
      </c>
      <c r="F29" s="5236" t="s">
        <v>2336</v>
      </c>
      <c r="G29" s="5236" t="s">
        <v>28</v>
      </c>
      <c r="H29" s="5236" t="s">
        <v>28</v>
      </c>
      <c r="I29" s="5236" t="s">
        <v>856</v>
      </c>
    </row>
    <row customHeight="1" ht="11.25">
      <c r="A30" s="5236" t="s">
        <v>2299</v>
      </c>
      <c r="B30" s="5236" t="s">
        <v>16</v>
      </c>
      <c r="C30" s="5236" t="s">
        <v>2406</v>
      </c>
      <c r="D30" s="5236" t="s">
        <v>2407</v>
      </c>
      <c r="E30" s="5236" t="s">
        <v>2408</v>
      </c>
      <c r="F30" s="5236" t="s">
        <v>2328</v>
      </c>
      <c r="G30" s="5236" t="s">
        <v>28</v>
      </c>
      <c r="H30" s="5236" t="s">
        <v>28</v>
      </c>
      <c r="I30" s="5236" t="s">
        <v>856</v>
      </c>
    </row>
    <row customHeight="1" ht="11.25">
      <c r="A31" s="5236" t="s">
        <v>2299</v>
      </c>
      <c r="B31" s="5236" t="s">
        <v>16</v>
      </c>
      <c r="C31" s="5236" t="s">
        <v>2409</v>
      </c>
      <c r="D31" s="5236" t="s">
        <v>2410</v>
      </c>
      <c r="E31" s="5236" t="s">
        <v>2411</v>
      </c>
      <c r="F31" s="5236" t="s">
        <v>2369</v>
      </c>
      <c r="G31" s="5236" t="s">
        <v>28</v>
      </c>
      <c r="H31" s="5236" t="s">
        <v>28</v>
      </c>
      <c r="I31" s="5236" t="s">
        <v>856</v>
      </c>
    </row>
    <row customHeight="1" ht="11.25">
      <c r="A32" s="5236" t="s">
        <v>2299</v>
      </c>
      <c r="B32" s="5236" t="s">
        <v>16</v>
      </c>
      <c r="C32" s="5236" t="s">
        <v>2412</v>
      </c>
      <c r="D32" s="5236" t="s">
        <v>2413</v>
      </c>
      <c r="E32" s="5236" t="s">
        <v>2414</v>
      </c>
      <c r="F32" s="5236" t="s">
        <v>2415</v>
      </c>
      <c r="G32" s="5236" t="s">
        <v>28</v>
      </c>
      <c r="H32" s="5236" t="s">
        <v>28</v>
      </c>
      <c r="I32" s="5236" t="s">
        <v>856</v>
      </c>
    </row>
    <row customHeight="1" ht="11.25">
      <c r="A33" s="5236" t="s">
        <v>2299</v>
      </c>
      <c r="B33" s="5236" t="s">
        <v>16</v>
      </c>
      <c r="C33" s="5236" t="s">
        <v>2416</v>
      </c>
      <c r="D33" s="5236" t="s">
        <v>2417</v>
      </c>
      <c r="E33" s="5236" t="s">
        <v>2418</v>
      </c>
      <c r="F33" s="5236" t="s">
        <v>2419</v>
      </c>
      <c r="G33" s="5236" t="s">
        <v>28</v>
      </c>
      <c r="H33" s="5236" t="s">
        <v>28</v>
      </c>
      <c r="I33" s="5236" t="s">
        <v>856</v>
      </c>
    </row>
    <row customHeight="1" ht="11.25">
      <c r="A34" s="5236" t="s">
        <v>2299</v>
      </c>
      <c r="B34" s="5236" t="s">
        <v>16</v>
      </c>
      <c r="C34" s="5236" t="s">
        <v>2420</v>
      </c>
      <c r="D34" s="5236" t="s">
        <v>2421</v>
      </c>
      <c r="E34" s="5236" t="s">
        <v>2422</v>
      </c>
      <c r="F34" s="5236" t="s">
        <v>2423</v>
      </c>
      <c r="G34" s="5236" t="s">
        <v>28</v>
      </c>
      <c r="H34" s="5236" t="s">
        <v>28</v>
      </c>
      <c r="I34" s="5236" t="s">
        <v>856</v>
      </c>
    </row>
    <row customHeight="1" ht="11.25">
      <c r="A35" s="5236" t="s">
        <v>2299</v>
      </c>
      <c r="B35" s="5236" t="s">
        <v>16</v>
      </c>
      <c r="C35" s="5236" t="s">
        <v>2424</v>
      </c>
      <c r="D35" s="5236" t="s">
        <v>2425</v>
      </c>
      <c r="E35" s="5236" t="s">
        <v>2426</v>
      </c>
      <c r="F35" s="5236" t="s">
        <v>2427</v>
      </c>
      <c r="G35" s="5236" t="s">
        <v>28</v>
      </c>
      <c r="H35" s="5236" t="s">
        <v>28</v>
      </c>
      <c r="I35" s="5236" t="s">
        <v>856</v>
      </c>
    </row>
    <row customHeight="1" ht="11.25">
      <c r="A36" s="5236" t="s">
        <v>2299</v>
      </c>
      <c r="B36" s="5236" t="s">
        <v>16</v>
      </c>
      <c r="C36" s="5236" t="s">
        <v>2428</v>
      </c>
      <c r="D36" s="5236" t="s">
        <v>2429</v>
      </c>
      <c r="E36" s="5236" t="s">
        <v>2430</v>
      </c>
      <c r="F36" s="5236" t="s">
        <v>2431</v>
      </c>
      <c r="G36" s="5236" t="s">
        <v>2432</v>
      </c>
      <c r="H36" s="5236" t="s">
        <v>28</v>
      </c>
      <c r="I36" s="5236" t="s">
        <v>856</v>
      </c>
    </row>
    <row customHeight="1" ht="11.25">
      <c r="A37" s="5236" t="s">
        <v>2299</v>
      </c>
      <c r="B37" s="5236" t="s">
        <v>16</v>
      </c>
      <c r="C37" s="5236" t="s">
        <v>2433</v>
      </c>
      <c r="D37" s="5236" t="s">
        <v>2434</v>
      </c>
      <c r="E37" s="5236" t="s">
        <v>2435</v>
      </c>
      <c r="F37" s="5236" t="s">
        <v>2369</v>
      </c>
      <c r="G37" s="5236" t="s">
        <v>28</v>
      </c>
      <c r="H37" s="5236" t="s">
        <v>28</v>
      </c>
      <c r="I37" s="5236" t="s">
        <v>856</v>
      </c>
    </row>
    <row customHeight="1" ht="11.25">
      <c r="A38" s="5236" t="s">
        <v>2299</v>
      </c>
      <c r="B38" s="5236" t="s">
        <v>16</v>
      </c>
      <c r="C38" s="5236" t="s">
        <v>2436</v>
      </c>
      <c r="D38" s="5236" t="s">
        <v>2437</v>
      </c>
      <c r="E38" s="5236" t="s">
        <v>2438</v>
      </c>
      <c r="F38" s="5236" t="s">
        <v>2439</v>
      </c>
      <c r="G38" s="5236" t="s">
        <v>28</v>
      </c>
      <c r="H38" s="5236" t="s">
        <v>28</v>
      </c>
      <c r="I38" s="5236" t="s">
        <v>856</v>
      </c>
    </row>
    <row customHeight="1" ht="11.25">
      <c r="A39" s="5236" t="s">
        <v>2299</v>
      </c>
      <c r="B39" s="5236" t="s">
        <v>16</v>
      </c>
      <c r="C39" s="5236" t="s">
        <v>2440</v>
      </c>
      <c r="D39" s="5236" t="s">
        <v>2441</v>
      </c>
      <c r="E39" s="5236" t="s">
        <v>2442</v>
      </c>
      <c r="F39" s="5236" t="s">
        <v>51</v>
      </c>
      <c r="G39" s="5236" t="s">
        <v>28</v>
      </c>
      <c r="H39" s="5236" t="s">
        <v>28</v>
      </c>
      <c r="I39" s="5236" t="s">
        <v>856</v>
      </c>
    </row>
    <row customHeight="1" ht="11.25">
      <c r="A40" s="5236" t="s">
        <v>2299</v>
      </c>
      <c r="B40" s="5236" t="s">
        <v>16</v>
      </c>
      <c r="C40" s="5236" t="s">
        <v>2443</v>
      </c>
      <c r="D40" s="5236" t="s">
        <v>2444</v>
      </c>
      <c r="E40" s="5236" t="s">
        <v>2445</v>
      </c>
      <c r="F40" s="5236" t="s">
        <v>624</v>
      </c>
      <c r="G40" s="5236" t="s">
        <v>28</v>
      </c>
      <c r="H40" s="5236" t="s">
        <v>28</v>
      </c>
      <c r="I40" s="5236" t="s">
        <v>856</v>
      </c>
    </row>
    <row customHeight="1" ht="11.25">
      <c r="A41" s="5236" t="s">
        <v>2299</v>
      </c>
      <c r="B41" s="5236" t="s">
        <v>16</v>
      </c>
      <c r="C41" s="5236" t="s">
        <v>2446</v>
      </c>
      <c r="D41" s="5236" t="s">
        <v>2447</v>
      </c>
      <c r="E41" s="5236" t="s">
        <v>2448</v>
      </c>
      <c r="F41" s="5236" t="s">
        <v>624</v>
      </c>
      <c r="G41" s="5236" t="s">
        <v>28</v>
      </c>
      <c r="H41" s="5236" t="s">
        <v>28</v>
      </c>
      <c r="I41" s="5236" t="s">
        <v>856</v>
      </c>
    </row>
    <row customHeight="1" ht="11.25">
      <c r="A42" s="5236" t="s">
        <v>2299</v>
      </c>
      <c r="B42" s="5236" t="s">
        <v>16</v>
      </c>
      <c r="C42" s="5236" t="s">
        <v>2449</v>
      </c>
      <c r="D42" s="5236" t="s">
        <v>2450</v>
      </c>
      <c r="E42" s="5236" t="s">
        <v>2451</v>
      </c>
      <c r="F42" s="5236" t="s">
        <v>624</v>
      </c>
      <c r="G42" s="5236" t="s">
        <v>2452</v>
      </c>
      <c r="H42" s="5236" t="s">
        <v>28</v>
      </c>
      <c r="I42" s="5236" t="s">
        <v>856</v>
      </c>
    </row>
    <row customHeight="1" ht="11.25">
      <c r="A43" s="5236" t="s">
        <v>2299</v>
      </c>
      <c r="B43" s="5236" t="s">
        <v>16</v>
      </c>
      <c r="C43" s="5236" t="s">
        <v>2453</v>
      </c>
      <c r="D43" s="5236" t="s">
        <v>2454</v>
      </c>
      <c r="E43" s="5236" t="s">
        <v>2455</v>
      </c>
      <c r="F43" s="5236" t="s">
        <v>624</v>
      </c>
      <c r="G43" s="5236" t="s">
        <v>28</v>
      </c>
      <c r="H43" s="5236" t="s">
        <v>28</v>
      </c>
      <c r="I43" s="5236" t="s">
        <v>856</v>
      </c>
    </row>
    <row customHeight="1" ht="11.25">
      <c r="A44" s="5236" t="s">
        <v>2299</v>
      </c>
      <c r="B44" s="5236" t="s">
        <v>16</v>
      </c>
      <c r="C44" s="5236" t="s">
        <v>2456</v>
      </c>
      <c r="D44" s="5236" t="s">
        <v>2457</v>
      </c>
      <c r="E44" s="5236" t="s">
        <v>2458</v>
      </c>
      <c r="F44" s="5236" t="s">
        <v>2459</v>
      </c>
      <c r="G44" s="5236" t="s">
        <v>2460</v>
      </c>
      <c r="H44" s="5236" t="s">
        <v>28</v>
      </c>
      <c r="I44" s="5236" t="s">
        <v>856</v>
      </c>
    </row>
    <row customHeight="1" ht="11.25">
      <c r="A45" s="5236" t="s">
        <v>2299</v>
      </c>
      <c r="B45" s="5236" t="s">
        <v>16</v>
      </c>
      <c r="C45" s="5236" t="s">
        <v>28</v>
      </c>
      <c r="D45" s="5236" t="s">
        <v>2461</v>
      </c>
      <c r="E45" s="5236" t="s">
        <v>2462</v>
      </c>
      <c r="F45" s="5236" t="s">
        <v>2313</v>
      </c>
      <c r="G45" s="5236" t="s">
        <v>28</v>
      </c>
      <c r="H45" s="5236" t="s">
        <v>28</v>
      </c>
      <c r="I45" s="5236" t="s">
        <v>856</v>
      </c>
    </row>
    <row customHeight="1" ht="11.25">
      <c r="A46" s="5236" t="s">
        <v>2299</v>
      </c>
      <c r="B46" s="5236" t="s">
        <v>16</v>
      </c>
      <c r="C46" s="5236" t="s">
        <v>2463</v>
      </c>
      <c r="D46" s="5236" t="s">
        <v>2464</v>
      </c>
      <c r="E46" s="5236" t="s">
        <v>2465</v>
      </c>
      <c r="F46" s="5236" t="s">
        <v>2466</v>
      </c>
      <c r="G46" s="5236" t="s">
        <v>28</v>
      </c>
      <c r="H46" s="5236" t="s">
        <v>28</v>
      </c>
      <c r="I46" s="5236" t="s">
        <v>856</v>
      </c>
    </row>
    <row customHeight="1" ht="11.25">
      <c r="A47" s="5236" t="s">
        <v>2299</v>
      </c>
      <c r="B47" s="5236" t="s">
        <v>16</v>
      </c>
      <c r="C47" s="5236" t="s">
        <v>2467</v>
      </c>
      <c r="D47" s="5236" t="s">
        <v>2468</v>
      </c>
      <c r="E47" s="5236" t="s">
        <v>2418</v>
      </c>
      <c r="F47" s="5236" t="s">
        <v>2469</v>
      </c>
      <c r="G47" s="5236" t="s">
        <v>28</v>
      </c>
      <c r="H47" s="5236" t="s">
        <v>28</v>
      </c>
      <c r="I47" s="5236" t="s">
        <v>856</v>
      </c>
    </row>
    <row customHeight="1" ht="11.25">
      <c r="A48" s="5236" t="s">
        <v>2299</v>
      </c>
      <c r="B48" s="5236" t="s">
        <v>16</v>
      </c>
      <c r="C48" s="5236" t="s">
        <v>2470</v>
      </c>
      <c r="D48" s="5236" t="s">
        <v>2471</v>
      </c>
      <c r="E48" s="5236" t="s">
        <v>2472</v>
      </c>
      <c r="F48" s="5236" t="s">
        <v>2473</v>
      </c>
      <c r="G48" s="5236" t="s">
        <v>2474</v>
      </c>
      <c r="H48" s="5236" t="s">
        <v>28</v>
      </c>
      <c r="I48" s="5236" t="s">
        <v>856</v>
      </c>
    </row>
    <row customHeight="1" ht="11.25">
      <c r="A49" s="5236" t="s">
        <v>2299</v>
      </c>
      <c r="B49" s="5236" t="s">
        <v>16</v>
      </c>
      <c r="C49" s="5236" t="s">
        <v>2475</v>
      </c>
      <c r="D49" s="5236" t="s">
        <v>2476</v>
      </c>
      <c r="E49" s="5236" t="s">
        <v>2477</v>
      </c>
      <c r="F49" s="5236" t="s">
        <v>2478</v>
      </c>
      <c r="G49" s="5236" t="s">
        <v>28</v>
      </c>
      <c r="H49" s="5236" t="s">
        <v>28</v>
      </c>
      <c r="I49" s="5236" t="s">
        <v>856</v>
      </c>
    </row>
    <row customHeight="1" ht="11.25">
      <c r="A50" s="5236" t="s">
        <v>2299</v>
      </c>
      <c r="B50" s="5236" t="s">
        <v>16</v>
      </c>
      <c r="C50" s="5236" t="s">
        <v>2479</v>
      </c>
      <c r="D50" s="5236" t="s">
        <v>2480</v>
      </c>
      <c r="E50" s="5236" t="s">
        <v>2481</v>
      </c>
      <c r="F50" s="5236" t="s">
        <v>2427</v>
      </c>
      <c r="G50" s="5236" t="s">
        <v>28</v>
      </c>
      <c r="H50" s="5236" t="s">
        <v>28</v>
      </c>
      <c r="I50" s="5236" t="s">
        <v>856</v>
      </c>
    </row>
    <row customHeight="1" ht="11.25">
      <c r="A51" s="5236" t="s">
        <v>2299</v>
      </c>
      <c r="B51" s="5236" t="s">
        <v>16</v>
      </c>
      <c r="C51" s="5236" t="s">
        <v>2482</v>
      </c>
      <c r="D51" s="5236" t="s">
        <v>2483</v>
      </c>
      <c r="E51" s="5236" t="s">
        <v>2484</v>
      </c>
      <c r="F51" s="5236" t="s">
        <v>2478</v>
      </c>
      <c r="G51" s="5236" t="s">
        <v>2485</v>
      </c>
      <c r="H51" s="5236" t="s">
        <v>28</v>
      </c>
      <c r="I51" s="5236" t="s">
        <v>856</v>
      </c>
    </row>
    <row customHeight="1" ht="11.25">
      <c r="A52" s="5236" t="s">
        <v>2299</v>
      </c>
      <c r="B52" s="5236" t="s">
        <v>16</v>
      </c>
      <c r="C52" s="5236" t="s">
        <v>2486</v>
      </c>
      <c r="D52" s="5236" t="s">
        <v>2487</v>
      </c>
      <c r="E52" s="5236" t="s">
        <v>2488</v>
      </c>
      <c r="F52" s="5236" t="s">
        <v>2478</v>
      </c>
      <c r="G52" s="5236" t="s">
        <v>2489</v>
      </c>
      <c r="H52" s="5236" t="s">
        <v>28</v>
      </c>
      <c r="I52" s="5236" t="s">
        <v>856</v>
      </c>
    </row>
    <row customHeight="1" ht="11.25">
      <c r="A53" s="5236" t="s">
        <v>2299</v>
      </c>
      <c r="B53" s="5236" t="s">
        <v>16</v>
      </c>
      <c r="C53" s="5236" t="s">
        <v>2490</v>
      </c>
      <c r="D53" s="5236" t="s">
        <v>2491</v>
      </c>
      <c r="E53" s="5236" t="s">
        <v>2492</v>
      </c>
      <c r="F53" s="5236" t="s">
        <v>2427</v>
      </c>
      <c r="G53" s="5236" t="s">
        <v>28</v>
      </c>
      <c r="H53" s="5236" t="s">
        <v>28</v>
      </c>
      <c r="I53" s="5236" t="s">
        <v>856</v>
      </c>
    </row>
    <row customHeight="1" ht="11.25">
      <c r="A54" s="5236" t="s">
        <v>2299</v>
      </c>
      <c r="B54" s="5236" t="s">
        <v>16</v>
      </c>
      <c r="C54" s="5236" t="s">
        <v>2493</v>
      </c>
      <c r="D54" s="5236" t="s">
        <v>2494</v>
      </c>
      <c r="E54" s="5236" t="s">
        <v>2495</v>
      </c>
      <c r="F54" s="5236" t="s">
        <v>2478</v>
      </c>
      <c r="G54" s="5236" t="s">
        <v>28</v>
      </c>
      <c r="H54" s="5236" t="s">
        <v>28</v>
      </c>
      <c r="I54" s="5236" t="s">
        <v>856</v>
      </c>
    </row>
    <row customHeight="1" ht="11.25">
      <c r="A55" s="5236" t="s">
        <v>2299</v>
      </c>
      <c r="B55" s="5236" t="s">
        <v>16</v>
      </c>
      <c r="C55" s="5236" t="s">
        <v>2496</v>
      </c>
      <c r="D55" s="5236" t="s">
        <v>2497</v>
      </c>
      <c r="E55" s="5236" t="s">
        <v>2498</v>
      </c>
      <c r="F55" s="5236" t="s">
        <v>2499</v>
      </c>
      <c r="G55" s="5236" t="s">
        <v>28</v>
      </c>
      <c r="H55" s="5236" t="s">
        <v>28</v>
      </c>
      <c r="I55" s="5236" t="s">
        <v>856</v>
      </c>
    </row>
    <row customHeight="1" ht="11.25">
      <c r="A56" s="5236" t="s">
        <v>2299</v>
      </c>
      <c r="B56" s="5236" t="s">
        <v>16</v>
      </c>
      <c r="C56" s="5236" t="s">
        <v>2500</v>
      </c>
      <c r="D56" s="5236" t="s">
        <v>2501</v>
      </c>
      <c r="E56" s="5236" t="s">
        <v>2502</v>
      </c>
      <c r="F56" s="5236" t="s">
        <v>2503</v>
      </c>
      <c r="G56" s="5236" t="s">
        <v>28</v>
      </c>
      <c r="H56" s="5236" t="s">
        <v>28</v>
      </c>
      <c r="I56" s="5236" t="s">
        <v>856</v>
      </c>
    </row>
    <row customHeight="1" ht="11.25">
      <c r="A57" s="5236" t="s">
        <v>2299</v>
      </c>
      <c r="B57" s="5236" t="s">
        <v>16</v>
      </c>
      <c r="C57" s="5236" t="s">
        <v>2504</v>
      </c>
      <c r="D57" s="5236" t="s">
        <v>2505</v>
      </c>
      <c r="E57" s="5236" t="s">
        <v>2506</v>
      </c>
      <c r="F57" s="5236" t="s">
        <v>2313</v>
      </c>
      <c r="G57" s="5236" t="s">
        <v>28</v>
      </c>
      <c r="H57" s="5236" t="s">
        <v>28</v>
      </c>
      <c r="I57" s="5236" t="s">
        <v>856</v>
      </c>
    </row>
    <row customHeight="1" ht="11.25">
      <c r="A58" s="5236" t="s">
        <v>2299</v>
      </c>
      <c r="B58" s="5236" t="s">
        <v>16</v>
      </c>
      <c r="C58" s="5236" t="s">
        <v>2507</v>
      </c>
      <c r="D58" s="5236" t="s">
        <v>2508</v>
      </c>
      <c r="E58" s="5236" t="s">
        <v>2509</v>
      </c>
      <c r="F58" s="5236" t="s">
        <v>2510</v>
      </c>
      <c r="G58" s="5236" t="s">
        <v>2511</v>
      </c>
      <c r="H58" s="5236" t="s">
        <v>28</v>
      </c>
      <c r="I58" s="5236" t="s">
        <v>856</v>
      </c>
    </row>
    <row customHeight="1" ht="11.25">
      <c r="A59" s="5236" t="s">
        <v>2299</v>
      </c>
      <c r="B59" s="5236" t="s">
        <v>16</v>
      </c>
      <c r="C59" s="5236" t="s">
        <v>2512</v>
      </c>
      <c r="D59" s="5236" t="s">
        <v>2513</v>
      </c>
      <c r="E59" s="5236" t="s">
        <v>2514</v>
      </c>
      <c r="F59" s="5236" t="s">
        <v>2478</v>
      </c>
      <c r="G59" s="5236" t="s">
        <v>28</v>
      </c>
      <c r="H59" s="5236" t="s">
        <v>28</v>
      </c>
      <c r="I59" s="5236" t="s">
        <v>856</v>
      </c>
    </row>
    <row customHeight="1" ht="11.25">
      <c r="A60" s="5236" t="s">
        <v>2299</v>
      </c>
      <c r="B60" s="5236" t="s">
        <v>16</v>
      </c>
      <c r="C60" s="5236" t="s">
        <v>2515</v>
      </c>
      <c r="D60" s="5236" t="s">
        <v>2516</v>
      </c>
      <c r="E60" s="5236" t="s">
        <v>2517</v>
      </c>
      <c r="F60" s="5236" t="s">
        <v>2359</v>
      </c>
      <c r="G60" s="5236" t="s">
        <v>28</v>
      </c>
      <c r="H60" s="5236" t="s">
        <v>28</v>
      </c>
      <c r="I60" s="5236" t="s">
        <v>856</v>
      </c>
    </row>
    <row customHeight="1" ht="11.25">
      <c r="A61" s="5236" t="s">
        <v>2299</v>
      </c>
      <c r="B61" s="5236" t="s">
        <v>16</v>
      </c>
      <c r="C61" s="5236" t="s">
        <v>2518</v>
      </c>
      <c r="D61" s="5236" t="s">
        <v>2519</v>
      </c>
      <c r="E61" s="5236" t="s">
        <v>2520</v>
      </c>
      <c r="F61" s="5236" t="s">
        <v>2521</v>
      </c>
      <c r="G61" s="5236" t="s">
        <v>28</v>
      </c>
      <c r="H61" s="5236" t="s">
        <v>28</v>
      </c>
      <c r="I61" s="5236" t="s">
        <v>856</v>
      </c>
    </row>
    <row customHeight="1" ht="11.25">
      <c r="A62" s="5236" t="s">
        <v>2299</v>
      </c>
      <c r="B62" s="5236" t="s">
        <v>16</v>
      </c>
      <c r="C62" s="5236" t="s">
        <v>2522</v>
      </c>
      <c r="D62" s="5236" t="s">
        <v>2523</v>
      </c>
      <c r="E62" s="5236" t="s">
        <v>2524</v>
      </c>
      <c r="F62" s="5236" t="s">
        <v>2359</v>
      </c>
      <c r="G62" s="5236" t="s">
        <v>2525</v>
      </c>
      <c r="H62" s="5236" t="s">
        <v>28</v>
      </c>
      <c r="I62" s="5236" t="s">
        <v>856</v>
      </c>
    </row>
    <row customHeight="1" ht="11.25">
      <c r="A63" s="5236" t="s">
        <v>2299</v>
      </c>
      <c r="B63" s="5236" t="s">
        <v>16</v>
      </c>
      <c r="C63" s="5236" t="s">
        <v>2526</v>
      </c>
      <c r="D63" s="5236" t="s">
        <v>2527</v>
      </c>
      <c r="E63" s="5236" t="s">
        <v>2528</v>
      </c>
      <c r="F63" s="5236" t="s">
        <v>2359</v>
      </c>
      <c r="G63" s="5236" t="s">
        <v>28</v>
      </c>
      <c r="H63" s="5236" t="s">
        <v>28</v>
      </c>
      <c r="I63" s="5236" t="s">
        <v>856</v>
      </c>
    </row>
    <row customHeight="1" ht="11.25">
      <c r="A64" s="5236" t="s">
        <v>2299</v>
      </c>
      <c r="B64" s="5236" t="s">
        <v>16</v>
      </c>
      <c r="C64" s="5236" t="s">
        <v>2529</v>
      </c>
      <c r="D64" s="5236" t="s">
        <v>2530</v>
      </c>
      <c r="E64" s="5236" t="s">
        <v>2531</v>
      </c>
      <c r="F64" s="5236" t="s">
        <v>2532</v>
      </c>
      <c r="G64" s="5236" t="s">
        <v>28</v>
      </c>
      <c r="H64" s="5236" t="s">
        <v>28</v>
      </c>
      <c r="I64" s="5236" t="s">
        <v>856</v>
      </c>
    </row>
    <row customHeight="1" ht="11.25">
      <c r="A65" s="5236" t="s">
        <v>2299</v>
      </c>
      <c r="B65" s="5236" t="s">
        <v>16</v>
      </c>
      <c r="C65" s="5236" t="s">
        <v>2533</v>
      </c>
      <c r="D65" s="5236" t="s">
        <v>2534</v>
      </c>
      <c r="E65" s="5236" t="s">
        <v>2535</v>
      </c>
      <c r="F65" s="5236" t="s">
        <v>2532</v>
      </c>
      <c r="G65" s="5236" t="s">
        <v>28</v>
      </c>
      <c r="H65" s="5236" t="s">
        <v>28</v>
      </c>
      <c r="I65" s="5236" t="s">
        <v>856</v>
      </c>
    </row>
    <row customHeight="1" ht="11.25">
      <c r="A66" s="5236" t="s">
        <v>2299</v>
      </c>
      <c r="B66" s="5236" t="s">
        <v>16</v>
      </c>
      <c r="C66" s="5236" t="s">
        <v>2536</v>
      </c>
      <c r="D66" s="5236" t="s">
        <v>2537</v>
      </c>
      <c r="E66" s="5236" t="s">
        <v>2538</v>
      </c>
      <c r="F66" s="5236" t="s">
        <v>2359</v>
      </c>
      <c r="G66" s="5236" t="s">
        <v>28</v>
      </c>
      <c r="H66" s="5236" t="s">
        <v>28</v>
      </c>
      <c r="I66" s="5236" t="s">
        <v>856</v>
      </c>
    </row>
    <row customHeight="1" ht="11.25">
      <c r="A67" s="5236" t="s">
        <v>2299</v>
      </c>
      <c r="B67" s="5236" t="s">
        <v>16</v>
      </c>
      <c r="C67" s="5236" t="s">
        <v>2539</v>
      </c>
      <c r="D67" s="5236" t="s">
        <v>2540</v>
      </c>
      <c r="E67" s="5236" t="s">
        <v>2541</v>
      </c>
      <c r="F67" s="5236" t="s">
        <v>2542</v>
      </c>
      <c r="G67" s="5236" t="s">
        <v>28</v>
      </c>
      <c r="H67" s="5236" t="s">
        <v>28</v>
      </c>
      <c r="I67" s="5236" t="s">
        <v>856</v>
      </c>
    </row>
    <row customHeight="1" ht="11.25">
      <c r="A68" s="5236" t="s">
        <v>2299</v>
      </c>
      <c r="B68" s="5236" t="s">
        <v>16</v>
      </c>
      <c r="C68" s="5236" t="s">
        <v>2543</v>
      </c>
      <c r="D68" s="5236" t="s">
        <v>2544</v>
      </c>
      <c r="E68" s="5236" t="s">
        <v>2545</v>
      </c>
      <c r="F68" s="5236" t="s">
        <v>2542</v>
      </c>
      <c r="G68" s="5236" t="s">
        <v>28</v>
      </c>
      <c r="H68" s="5236" t="s">
        <v>28</v>
      </c>
      <c r="I68" s="5236" t="s">
        <v>856</v>
      </c>
    </row>
    <row customHeight="1" ht="11.25">
      <c r="A69" s="5236" t="s">
        <v>2299</v>
      </c>
      <c r="B69" s="5236" t="s">
        <v>16</v>
      </c>
      <c r="C69" s="5236" t="s">
        <v>2546</v>
      </c>
      <c r="D69" s="5236" t="s">
        <v>2547</v>
      </c>
      <c r="E69" s="5236" t="s">
        <v>2548</v>
      </c>
      <c r="F69" s="5236" t="s">
        <v>2521</v>
      </c>
      <c r="G69" s="5236" t="s">
        <v>28</v>
      </c>
      <c r="H69" s="5236" t="s">
        <v>28</v>
      </c>
      <c r="I69" s="5236" t="s">
        <v>856</v>
      </c>
    </row>
    <row customHeight="1" ht="11.25">
      <c r="A70" s="5236" t="s">
        <v>2299</v>
      </c>
      <c r="B70" s="5236" t="s">
        <v>16</v>
      </c>
      <c r="C70" s="5236" t="s">
        <v>2549</v>
      </c>
      <c r="D70" s="5236" t="s">
        <v>2550</v>
      </c>
      <c r="E70" s="5236" t="s">
        <v>2551</v>
      </c>
      <c r="F70" s="5236" t="s">
        <v>2532</v>
      </c>
      <c r="G70" s="5236" t="s">
        <v>28</v>
      </c>
      <c r="H70" s="5236" t="s">
        <v>28</v>
      </c>
      <c r="I70" s="5236" t="s">
        <v>856</v>
      </c>
    </row>
    <row customHeight="1" ht="11.25">
      <c r="A71" s="5236" t="s">
        <v>2299</v>
      </c>
      <c r="B71" s="5236" t="s">
        <v>16</v>
      </c>
      <c r="C71" s="5236" t="s">
        <v>2552</v>
      </c>
      <c r="D71" s="5236" t="s">
        <v>2553</v>
      </c>
      <c r="E71" s="5236" t="s">
        <v>2554</v>
      </c>
      <c r="F71" s="5236" t="s">
        <v>2478</v>
      </c>
      <c r="G71" s="5236" t="s">
        <v>28</v>
      </c>
      <c r="H71" s="5236" t="s">
        <v>28</v>
      </c>
      <c r="I71" s="5236" t="s">
        <v>856</v>
      </c>
    </row>
    <row customHeight="1" ht="11.25">
      <c r="A72" s="5236" t="s">
        <v>2299</v>
      </c>
      <c r="B72" s="5236" t="s">
        <v>16</v>
      </c>
      <c r="C72" s="5236" t="s">
        <v>2555</v>
      </c>
      <c r="D72" s="5236" t="s">
        <v>2556</v>
      </c>
      <c r="E72" s="5236" t="s">
        <v>2557</v>
      </c>
      <c r="F72" s="5236" t="s">
        <v>2542</v>
      </c>
      <c r="G72" s="5236" t="s">
        <v>28</v>
      </c>
      <c r="H72" s="5236" t="s">
        <v>28</v>
      </c>
      <c r="I72" s="5236" t="s">
        <v>856</v>
      </c>
    </row>
    <row customHeight="1" ht="11.25">
      <c r="A73" s="5236" t="s">
        <v>2299</v>
      </c>
      <c r="B73" s="5236" t="s">
        <v>16</v>
      </c>
      <c r="C73" s="5236" t="s">
        <v>2558</v>
      </c>
      <c r="D73" s="5236" t="s">
        <v>2559</v>
      </c>
      <c r="E73" s="5236" t="s">
        <v>2560</v>
      </c>
      <c r="F73" s="5236" t="s">
        <v>2561</v>
      </c>
      <c r="G73" s="5236" t="s">
        <v>28</v>
      </c>
      <c r="H73" s="5236" t="s">
        <v>28</v>
      </c>
      <c r="I73" s="5236" t="s">
        <v>856</v>
      </c>
    </row>
    <row customHeight="1" ht="11.25">
      <c r="A74" s="5236" t="s">
        <v>2299</v>
      </c>
      <c r="B74" s="5236" t="s">
        <v>16</v>
      </c>
      <c r="C74" s="5236" t="s">
        <v>2562</v>
      </c>
      <c r="D74" s="5236" t="s">
        <v>2563</v>
      </c>
      <c r="E74" s="5236" t="s">
        <v>2564</v>
      </c>
      <c r="F74" s="5236" t="s">
        <v>2542</v>
      </c>
      <c r="G74" s="5236" t="s">
        <v>28</v>
      </c>
      <c r="H74" s="5236" t="s">
        <v>28</v>
      </c>
      <c r="I74" s="5236" t="s">
        <v>856</v>
      </c>
    </row>
    <row customHeight="1" ht="11.25">
      <c r="A75" s="5236" t="s">
        <v>2299</v>
      </c>
      <c r="B75" s="5236" t="s">
        <v>16</v>
      </c>
      <c r="C75" s="5236" t="s">
        <v>2565</v>
      </c>
      <c r="D75" s="5236" t="s">
        <v>2566</v>
      </c>
      <c r="E75" s="5236" t="s">
        <v>2567</v>
      </c>
      <c r="F75" s="5236" t="s">
        <v>2521</v>
      </c>
      <c r="G75" s="5236" t="s">
        <v>28</v>
      </c>
      <c r="H75" s="5236" t="s">
        <v>28</v>
      </c>
      <c r="I75" s="5236" t="s">
        <v>856</v>
      </c>
    </row>
    <row customHeight="1" ht="11.25">
      <c r="A76" s="5236" t="s">
        <v>2299</v>
      </c>
      <c r="B76" s="5236" t="s">
        <v>16</v>
      </c>
      <c r="C76" s="5236" t="s">
        <v>2568</v>
      </c>
      <c r="D76" s="5236" t="s">
        <v>2569</v>
      </c>
      <c r="E76" s="5236" t="s">
        <v>2570</v>
      </c>
      <c r="F76" s="5236" t="s">
        <v>2571</v>
      </c>
      <c r="G76" s="5236" t="s">
        <v>28</v>
      </c>
      <c r="H76" s="5236" t="s">
        <v>28</v>
      </c>
      <c r="I76" s="5236" t="s">
        <v>856</v>
      </c>
    </row>
    <row customHeight="1" ht="11.25">
      <c r="A77" s="5236" t="s">
        <v>2299</v>
      </c>
      <c r="B77" s="5236" t="s">
        <v>16</v>
      </c>
      <c r="C77" s="5236" t="s">
        <v>2572</v>
      </c>
      <c r="D77" s="5236" t="s">
        <v>2573</v>
      </c>
      <c r="E77" s="5236" t="s">
        <v>2574</v>
      </c>
      <c r="F77" s="5236" t="s">
        <v>2473</v>
      </c>
      <c r="G77" s="5236" t="s">
        <v>28</v>
      </c>
      <c r="H77" s="5236" t="s">
        <v>28</v>
      </c>
      <c r="I77" s="5236" t="s">
        <v>856</v>
      </c>
    </row>
    <row customHeight="1" ht="11.25">
      <c r="A78" s="5236" t="s">
        <v>2299</v>
      </c>
      <c r="B78" s="5236" t="s">
        <v>16</v>
      </c>
      <c r="C78" s="5236" t="s">
        <v>2575</v>
      </c>
      <c r="D78" s="5236" t="s">
        <v>2576</v>
      </c>
      <c r="E78" s="5236" t="s">
        <v>2577</v>
      </c>
      <c r="F78" s="5236" t="s">
        <v>2359</v>
      </c>
      <c r="G78" s="5236" t="s">
        <v>28</v>
      </c>
      <c r="H78" s="5236" t="s">
        <v>28</v>
      </c>
      <c r="I78" s="5236" t="s">
        <v>856</v>
      </c>
    </row>
    <row customHeight="1" ht="11.25">
      <c r="A79" s="5236" t="s">
        <v>2299</v>
      </c>
      <c r="B79" s="5236" t="s">
        <v>16</v>
      </c>
      <c r="C79" s="5236" t="s">
        <v>2578</v>
      </c>
      <c r="D79" s="5236" t="s">
        <v>2579</v>
      </c>
      <c r="E79" s="5236" t="s">
        <v>2580</v>
      </c>
      <c r="F79" s="5236" t="s">
        <v>2581</v>
      </c>
      <c r="G79" s="5236" t="s">
        <v>28</v>
      </c>
      <c r="H79" s="5236" t="s">
        <v>28</v>
      </c>
      <c r="I79" s="5236" t="s">
        <v>856</v>
      </c>
    </row>
    <row customHeight="1" ht="11.25">
      <c r="A80" s="5236" t="s">
        <v>2299</v>
      </c>
      <c r="B80" s="5236" t="s">
        <v>16</v>
      </c>
      <c r="C80" s="5236" t="s">
        <v>2582</v>
      </c>
      <c r="D80" s="5236" t="s">
        <v>2583</v>
      </c>
      <c r="E80" s="5236" t="s">
        <v>2584</v>
      </c>
      <c r="F80" s="5236" t="s">
        <v>2542</v>
      </c>
      <c r="G80" s="5236" t="s">
        <v>28</v>
      </c>
      <c r="H80" s="5236" t="s">
        <v>28</v>
      </c>
      <c r="I80" s="5236" t="s">
        <v>856</v>
      </c>
    </row>
    <row customHeight="1" ht="11.25">
      <c r="A81" s="5236" t="s">
        <v>2299</v>
      </c>
      <c r="B81" s="5236" t="s">
        <v>16</v>
      </c>
      <c r="C81" s="5236" t="s">
        <v>2585</v>
      </c>
      <c r="D81" s="5236" t="s">
        <v>2586</v>
      </c>
      <c r="E81" s="5236" t="s">
        <v>2587</v>
      </c>
      <c r="F81" s="5236" t="s">
        <v>2439</v>
      </c>
      <c r="G81" s="5236" t="s">
        <v>28</v>
      </c>
      <c r="H81" s="5236" t="s">
        <v>28</v>
      </c>
      <c r="I81" s="5236" t="s">
        <v>856</v>
      </c>
    </row>
    <row customHeight="1" ht="11.25">
      <c r="A82" s="5236" t="s">
        <v>2299</v>
      </c>
      <c r="B82" s="5236" t="s">
        <v>16</v>
      </c>
      <c r="C82" s="5236" t="s">
        <v>2588</v>
      </c>
      <c r="D82" s="5236" t="s">
        <v>2589</v>
      </c>
      <c r="E82" s="5236" t="s">
        <v>2590</v>
      </c>
      <c r="F82" s="5236" t="s">
        <v>2478</v>
      </c>
      <c r="G82" s="5236" t="s">
        <v>28</v>
      </c>
      <c r="H82" s="5236" t="s">
        <v>28</v>
      </c>
      <c r="I82" s="5236" t="s">
        <v>856</v>
      </c>
    </row>
    <row customHeight="1" ht="11.25">
      <c r="A83" s="5236" t="s">
        <v>2299</v>
      </c>
      <c r="B83" s="5236" t="s">
        <v>16</v>
      </c>
      <c r="C83" s="5236" t="s">
        <v>2591</v>
      </c>
      <c r="D83" s="5236" t="s">
        <v>2592</v>
      </c>
      <c r="E83" s="5236" t="s">
        <v>2593</v>
      </c>
      <c r="F83" s="5236" t="s">
        <v>2594</v>
      </c>
      <c r="G83" s="5236" t="s">
        <v>28</v>
      </c>
      <c r="H83" s="5236" t="s">
        <v>28</v>
      </c>
      <c r="I83" s="5236" t="s">
        <v>856</v>
      </c>
    </row>
    <row customHeight="1" ht="11.25">
      <c r="A84" s="5236" t="s">
        <v>2299</v>
      </c>
      <c r="B84" s="5236" t="s">
        <v>16</v>
      </c>
      <c r="C84" s="5236" t="s">
        <v>2595</v>
      </c>
      <c r="D84" s="5236" t="s">
        <v>2596</v>
      </c>
      <c r="E84" s="5236" t="s">
        <v>2597</v>
      </c>
      <c r="F84" s="5236" t="s">
        <v>2328</v>
      </c>
      <c r="G84" s="5236" t="s">
        <v>28</v>
      </c>
      <c r="H84" s="5236" t="s">
        <v>28</v>
      </c>
      <c r="I84" s="5236" t="s">
        <v>856</v>
      </c>
    </row>
    <row customHeight="1" ht="11.25">
      <c r="A85" s="5236" t="s">
        <v>2299</v>
      </c>
      <c r="B85" s="5236" t="s">
        <v>16</v>
      </c>
      <c r="C85" s="5236" t="s">
        <v>2598</v>
      </c>
      <c r="D85" s="5236" t="s">
        <v>2599</v>
      </c>
      <c r="E85" s="5236" t="s">
        <v>2600</v>
      </c>
      <c r="F85" s="5236" t="s">
        <v>2601</v>
      </c>
      <c r="G85" s="5236" t="s">
        <v>28</v>
      </c>
      <c r="H85" s="5236" t="s">
        <v>28</v>
      </c>
      <c r="I85" s="5236" t="s">
        <v>856</v>
      </c>
    </row>
    <row customHeight="1" ht="11.25">
      <c r="A86" s="5236" t="s">
        <v>2299</v>
      </c>
      <c r="B86" s="5236" t="s">
        <v>16</v>
      </c>
      <c r="C86" s="5236" t="s">
        <v>2602</v>
      </c>
      <c r="D86" s="5236" t="s">
        <v>2603</v>
      </c>
      <c r="E86" s="5236" t="s">
        <v>2604</v>
      </c>
      <c r="F86" s="5236" t="s">
        <v>51</v>
      </c>
      <c r="G86" s="5236" t="s">
        <v>28</v>
      </c>
      <c r="H86" s="5236" t="s">
        <v>28</v>
      </c>
      <c r="I86" s="5236" t="s">
        <v>856</v>
      </c>
    </row>
    <row customHeight="1" ht="11.25">
      <c r="A87" s="5236" t="s">
        <v>2299</v>
      </c>
      <c r="B87" s="5236" t="s">
        <v>16</v>
      </c>
      <c r="C87" s="5236" t="s">
        <v>2605</v>
      </c>
      <c r="D87" s="5236" t="s">
        <v>2606</v>
      </c>
      <c r="E87" s="5236" t="s">
        <v>2607</v>
      </c>
      <c r="F87" s="5236" t="s">
        <v>2608</v>
      </c>
      <c r="G87" s="5236" t="s">
        <v>28</v>
      </c>
      <c r="H87" s="5236" t="s">
        <v>28</v>
      </c>
      <c r="I87" s="5236" t="s">
        <v>856</v>
      </c>
    </row>
    <row customHeight="1" ht="11.25">
      <c r="A88" s="5236" t="s">
        <v>2299</v>
      </c>
      <c r="B88" s="5236" t="s">
        <v>16</v>
      </c>
      <c r="C88" s="5236" t="s">
        <v>2609</v>
      </c>
      <c r="D88" s="5236" t="s">
        <v>2610</v>
      </c>
      <c r="E88" s="5236" t="s">
        <v>2611</v>
      </c>
      <c r="F88" s="5236" t="s">
        <v>2303</v>
      </c>
      <c r="G88" s="5236" t="s">
        <v>28</v>
      </c>
      <c r="H88" s="5236" t="s">
        <v>28</v>
      </c>
      <c r="I88" s="5236" t="s">
        <v>856</v>
      </c>
    </row>
    <row customHeight="1" ht="11.25">
      <c r="A89" s="5236" t="s">
        <v>2299</v>
      </c>
      <c r="B89" s="5236" t="s">
        <v>16</v>
      </c>
      <c r="C89" s="5236" t="s">
        <v>2612</v>
      </c>
      <c r="D89" s="5236" t="s">
        <v>2613</v>
      </c>
      <c r="E89" s="5236" t="s">
        <v>2614</v>
      </c>
      <c r="F89" s="5236" t="s">
        <v>2571</v>
      </c>
      <c r="G89" s="5236" t="s">
        <v>28</v>
      </c>
      <c r="H89" s="5236" t="s">
        <v>28</v>
      </c>
      <c r="I89" s="5236" t="s">
        <v>856</v>
      </c>
    </row>
    <row customHeight="1" ht="11.25">
      <c r="A90" s="5236" t="s">
        <v>2299</v>
      </c>
      <c r="B90" s="5236" t="s">
        <v>16</v>
      </c>
      <c r="C90" s="5236" t="s">
        <v>2615</v>
      </c>
      <c r="D90" s="5236" t="s">
        <v>2616</v>
      </c>
      <c r="E90" s="5236" t="s">
        <v>2617</v>
      </c>
      <c r="F90" s="5236" t="s">
        <v>2415</v>
      </c>
      <c r="G90" s="5236" t="s">
        <v>28</v>
      </c>
      <c r="H90" s="5236" t="s">
        <v>28</v>
      </c>
      <c r="I90" s="5236" t="s">
        <v>856</v>
      </c>
    </row>
    <row customHeight="1" ht="11.25">
      <c r="A91" s="5236" t="s">
        <v>2299</v>
      </c>
      <c r="B91" s="5236" t="s">
        <v>16</v>
      </c>
      <c r="C91" s="5236" t="s">
        <v>2618</v>
      </c>
      <c r="D91" s="5236" t="s">
        <v>2619</v>
      </c>
      <c r="E91" s="5236" t="s">
        <v>2620</v>
      </c>
      <c r="F91" s="5236" t="s">
        <v>2415</v>
      </c>
      <c r="G91" s="5236" t="s">
        <v>28</v>
      </c>
      <c r="H91" s="5236" t="s">
        <v>28</v>
      </c>
      <c r="I91" s="5236" t="s">
        <v>856</v>
      </c>
    </row>
    <row customHeight="1" ht="11.25">
      <c r="A92" s="5236" t="s">
        <v>2299</v>
      </c>
      <c r="B92" s="5236" t="s">
        <v>16</v>
      </c>
      <c r="C92" s="5236" t="s">
        <v>2621</v>
      </c>
      <c r="D92" s="5236" t="s">
        <v>2622</v>
      </c>
      <c r="E92" s="5236" t="s">
        <v>2623</v>
      </c>
      <c r="F92" s="5236" t="s">
        <v>2359</v>
      </c>
      <c r="G92" s="5236" t="s">
        <v>2624</v>
      </c>
      <c r="H92" s="5236" t="s">
        <v>28</v>
      </c>
      <c r="I92" s="5236" t="s">
        <v>856</v>
      </c>
    </row>
    <row customHeight="1" ht="11.25">
      <c r="A93" s="5236" t="s">
        <v>2299</v>
      </c>
      <c r="B93" s="5236" t="s">
        <v>16</v>
      </c>
      <c r="C93" s="5236" t="s">
        <v>2625</v>
      </c>
      <c r="D93" s="5236" t="s">
        <v>2626</v>
      </c>
      <c r="E93" s="5236" t="s">
        <v>2627</v>
      </c>
      <c r="F93" s="5236" t="s">
        <v>2628</v>
      </c>
      <c r="G93" s="5236" t="s">
        <v>28</v>
      </c>
      <c r="H93" s="5236" t="s">
        <v>28</v>
      </c>
      <c r="I93" s="5236" t="s">
        <v>856</v>
      </c>
    </row>
    <row customHeight="1" ht="11.25">
      <c r="A94" s="5236" t="s">
        <v>2299</v>
      </c>
      <c r="B94" s="5236" t="s">
        <v>16</v>
      </c>
      <c r="C94" s="5236" t="s">
        <v>2629</v>
      </c>
      <c r="D94" s="5236" t="s">
        <v>2630</v>
      </c>
      <c r="E94" s="5236" t="s">
        <v>2627</v>
      </c>
      <c r="F94" s="5236" t="s">
        <v>2631</v>
      </c>
      <c r="G94" s="5236" t="s">
        <v>28</v>
      </c>
      <c r="H94" s="5236" t="s">
        <v>28</v>
      </c>
      <c r="I94" s="5236" t="s">
        <v>856</v>
      </c>
    </row>
    <row customHeight="1" ht="11.25">
      <c r="A95" s="5236" t="s">
        <v>2299</v>
      </c>
      <c r="B95" s="5236" t="s">
        <v>16</v>
      </c>
      <c r="C95" s="5236" t="s">
        <v>2632</v>
      </c>
      <c r="D95" s="5236" t="s">
        <v>2633</v>
      </c>
      <c r="E95" s="5236" t="s">
        <v>2634</v>
      </c>
      <c r="F95" s="5236" t="s">
        <v>2373</v>
      </c>
      <c r="G95" s="5236" t="s">
        <v>28</v>
      </c>
      <c r="H95" s="5236" t="s">
        <v>28</v>
      </c>
      <c r="I95" s="5236" t="s">
        <v>856</v>
      </c>
    </row>
    <row customHeight="1" ht="11.25">
      <c r="A96" s="5236" t="s">
        <v>2299</v>
      </c>
      <c r="B96" s="5236" t="s">
        <v>16</v>
      </c>
      <c r="C96" s="5236" t="s">
        <v>2635</v>
      </c>
      <c r="D96" s="5236" t="s">
        <v>2636</v>
      </c>
      <c r="E96" s="5236" t="s">
        <v>2637</v>
      </c>
      <c r="F96" s="5236" t="s">
        <v>51</v>
      </c>
      <c r="G96" s="5236" t="s">
        <v>28</v>
      </c>
      <c r="H96" s="5236" t="s">
        <v>28</v>
      </c>
      <c r="I96" s="5236" t="s">
        <v>856</v>
      </c>
    </row>
    <row customHeight="1" ht="11.25">
      <c r="A97" s="5236" t="s">
        <v>2299</v>
      </c>
      <c r="B97" s="5236" t="s">
        <v>16</v>
      </c>
      <c r="C97" s="5236" t="s">
        <v>2638</v>
      </c>
      <c r="D97" s="5236" t="s">
        <v>2639</v>
      </c>
      <c r="E97" s="5236" t="s">
        <v>2640</v>
      </c>
      <c r="F97" s="5236" t="s">
        <v>51</v>
      </c>
      <c r="G97" s="5236" t="s">
        <v>28</v>
      </c>
      <c r="H97" s="5236" t="s">
        <v>28</v>
      </c>
      <c r="I97" s="5236" t="s">
        <v>856</v>
      </c>
    </row>
    <row customHeight="1" ht="11.25">
      <c r="A98" s="5236" t="s">
        <v>2299</v>
      </c>
      <c r="B98" s="5236" t="s">
        <v>16</v>
      </c>
      <c r="C98" s="5236" t="s">
        <v>2641</v>
      </c>
      <c r="D98" s="5236" t="s">
        <v>2642</v>
      </c>
      <c r="E98" s="5236" t="s">
        <v>2643</v>
      </c>
      <c r="F98" s="5236" t="s">
        <v>51</v>
      </c>
      <c r="G98" s="5236" t="s">
        <v>2644</v>
      </c>
      <c r="H98" s="5236" t="s">
        <v>28</v>
      </c>
      <c r="I98" s="5236" t="s">
        <v>856</v>
      </c>
    </row>
    <row customHeight="1" ht="11.25">
      <c r="A99" s="5236" t="s">
        <v>2299</v>
      </c>
      <c r="B99" s="5236" t="s">
        <v>16</v>
      </c>
      <c r="C99" s="5236" t="s">
        <v>2645</v>
      </c>
      <c r="D99" s="5236" t="s">
        <v>2646</v>
      </c>
      <c r="E99" s="5236" t="s">
        <v>2647</v>
      </c>
      <c r="F99" s="5236" t="s">
        <v>2431</v>
      </c>
      <c r="G99" s="5236" t="s">
        <v>28</v>
      </c>
      <c r="H99" s="5236" t="s">
        <v>28</v>
      </c>
      <c r="I99" s="5236" t="s">
        <v>856</v>
      </c>
    </row>
    <row customHeight="1" ht="11.25">
      <c r="A100" s="5236" t="s">
        <v>2299</v>
      </c>
      <c r="B100" s="5236" t="s">
        <v>16</v>
      </c>
      <c r="C100" s="5236" t="s">
        <v>2648</v>
      </c>
      <c r="D100" s="5236" t="s">
        <v>2649</v>
      </c>
      <c r="E100" s="5236" t="s">
        <v>2650</v>
      </c>
      <c r="F100" s="5236" t="s">
        <v>51</v>
      </c>
      <c r="G100" s="5236" t="s">
        <v>2651</v>
      </c>
      <c r="H100" s="5236" t="s">
        <v>28</v>
      </c>
      <c r="I100" s="5236" t="s">
        <v>856</v>
      </c>
    </row>
    <row customHeight="1" ht="11.25">
      <c r="A101" s="5236" t="s">
        <v>2299</v>
      </c>
      <c r="B101" s="5236" t="s">
        <v>16</v>
      </c>
      <c r="C101" s="5236" t="s">
        <v>2652</v>
      </c>
      <c r="D101" s="5236" t="s">
        <v>2653</v>
      </c>
      <c r="E101" s="5236" t="s">
        <v>2654</v>
      </c>
      <c r="F101" s="5236" t="s">
        <v>2542</v>
      </c>
      <c r="G101" s="5236" t="s">
        <v>2655</v>
      </c>
      <c r="H101" s="5236" t="s">
        <v>28</v>
      </c>
      <c r="I101" s="5236" t="s">
        <v>856</v>
      </c>
    </row>
    <row customHeight="1" ht="11.25">
      <c r="A102" s="5236" t="s">
        <v>2299</v>
      </c>
      <c r="B102" s="5236" t="s">
        <v>16</v>
      </c>
      <c r="C102" s="5236" t="s">
        <v>2656</v>
      </c>
      <c r="D102" s="5236" t="s">
        <v>2657</v>
      </c>
      <c r="E102" s="5236" t="s">
        <v>2658</v>
      </c>
      <c r="F102" s="5236" t="s">
        <v>2478</v>
      </c>
      <c r="G102" s="5236" t="s">
        <v>2659</v>
      </c>
      <c r="H102" s="5236" t="s">
        <v>28</v>
      </c>
      <c r="I102" s="5236" t="s">
        <v>856</v>
      </c>
    </row>
    <row customHeight="1" ht="11.25">
      <c r="A103" s="5236" t="s">
        <v>2299</v>
      </c>
      <c r="B103" s="5236" t="s">
        <v>16</v>
      </c>
      <c r="C103" s="5236" t="s">
        <v>2660</v>
      </c>
      <c r="D103" s="5236" t="s">
        <v>2661</v>
      </c>
      <c r="E103" s="5236" t="s">
        <v>2662</v>
      </c>
      <c r="F103" s="5236" t="s">
        <v>2601</v>
      </c>
      <c r="G103" s="5236" t="s">
        <v>2663</v>
      </c>
      <c r="H103" s="5236" t="s">
        <v>28</v>
      </c>
      <c r="I103" s="5236" t="s">
        <v>856</v>
      </c>
    </row>
    <row customHeight="1" ht="11.25">
      <c r="A104" s="5236" t="s">
        <v>2299</v>
      </c>
      <c r="B104" s="5236" t="s">
        <v>16</v>
      </c>
      <c r="C104" s="5236" t="s">
        <v>2664</v>
      </c>
      <c r="D104" s="5236" t="s">
        <v>2665</v>
      </c>
      <c r="E104" s="5236" t="s">
        <v>2666</v>
      </c>
      <c r="F104" s="5236" t="s">
        <v>2423</v>
      </c>
      <c r="G104" s="5236" t="s">
        <v>28</v>
      </c>
      <c r="H104" s="5236" t="s">
        <v>28</v>
      </c>
      <c r="I104" s="5236" t="s">
        <v>856</v>
      </c>
    </row>
    <row customHeight="1" ht="11.25">
      <c r="A105" s="5236" t="s">
        <v>2299</v>
      </c>
      <c r="B105" s="5236" t="s">
        <v>16</v>
      </c>
      <c r="C105" s="5236" t="s">
        <v>2667</v>
      </c>
      <c r="D105" s="5236" t="s">
        <v>2668</v>
      </c>
      <c r="E105" s="5236" t="s">
        <v>2669</v>
      </c>
      <c r="F105" s="5236" t="s">
        <v>2415</v>
      </c>
      <c r="G105" s="5236" t="s">
        <v>28</v>
      </c>
      <c r="H105" s="5236" t="s">
        <v>28</v>
      </c>
      <c r="I105" s="5236" t="s">
        <v>856</v>
      </c>
    </row>
    <row customHeight="1" ht="11.25">
      <c r="A106" s="5236" t="s">
        <v>2299</v>
      </c>
      <c r="B106" s="5236" t="s">
        <v>16</v>
      </c>
      <c r="C106" s="5236" t="s">
        <v>2670</v>
      </c>
      <c r="D106" s="5236" t="s">
        <v>2671</v>
      </c>
      <c r="E106" s="5236" t="s">
        <v>2672</v>
      </c>
      <c r="F106" s="5236" t="s">
        <v>2373</v>
      </c>
      <c r="G106" s="5236" t="s">
        <v>28</v>
      </c>
      <c r="H106" s="5236" t="s">
        <v>28</v>
      </c>
      <c r="I106" s="5236" t="s">
        <v>856</v>
      </c>
    </row>
    <row customHeight="1" ht="11.25">
      <c r="A107" s="5236" t="s">
        <v>2299</v>
      </c>
      <c r="B107" s="5236" t="s">
        <v>16</v>
      </c>
      <c r="C107" s="5236" t="s">
        <v>2673</v>
      </c>
      <c r="D107" s="5236" t="s">
        <v>2674</v>
      </c>
      <c r="E107" s="5236" t="s">
        <v>2675</v>
      </c>
      <c r="F107" s="5236" t="s">
        <v>2359</v>
      </c>
      <c r="G107" s="5236" t="s">
        <v>2676</v>
      </c>
      <c r="H107" s="5236" t="s">
        <v>28</v>
      </c>
      <c r="I107" s="5236" t="s">
        <v>856</v>
      </c>
    </row>
    <row customHeight="1" ht="11.25">
      <c r="A108" s="5236" t="s">
        <v>2299</v>
      </c>
      <c r="B108" s="5236" t="s">
        <v>16</v>
      </c>
      <c r="C108" s="5236" t="s">
        <v>2677</v>
      </c>
      <c r="D108" s="5236" t="s">
        <v>2678</v>
      </c>
      <c r="E108" s="5236" t="s">
        <v>2679</v>
      </c>
      <c r="F108" s="5236" t="s">
        <v>2431</v>
      </c>
      <c r="G108" s="5236" t="s">
        <v>28</v>
      </c>
      <c r="H108" s="5236" t="s">
        <v>28</v>
      </c>
      <c r="I108" s="5236" t="s">
        <v>856</v>
      </c>
    </row>
    <row customHeight="1" ht="11.25">
      <c r="A109" s="5236" t="s">
        <v>2299</v>
      </c>
      <c r="B109" s="5236" t="s">
        <v>16</v>
      </c>
      <c r="C109" s="5236" t="s">
        <v>2680</v>
      </c>
      <c r="D109" s="5236" t="s">
        <v>2681</v>
      </c>
      <c r="E109" s="5236" t="s">
        <v>2682</v>
      </c>
      <c r="F109" s="5236" t="s">
        <v>2415</v>
      </c>
      <c r="G109" s="5236" t="s">
        <v>28</v>
      </c>
      <c r="H109" s="5236" t="s">
        <v>28</v>
      </c>
      <c r="I109" s="5236" t="s">
        <v>856</v>
      </c>
    </row>
    <row customHeight="1" ht="11.25">
      <c r="A110" s="5236" t="s">
        <v>2299</v>
      </c>
      <c r="B110" s="5236" t="s">
        <v>16</v>
      </c>
      <c r="C110" s="5236" t="s">
        <v>2683</v>
      </c>
      <c r="D110" s="5236" t="s">
        <v>2684</v>
      </c>
      <c r="E110" s="5236" t="s">
        <v>2685</v>
      </c>
      <c r="F110" s="5236" t="s">
        <v>2423</v>
      </c>
      <c r="G110" s="5236" t="s">
        <v>28</v>
      </c>
      <c r="H110" s="5236" t="s">
        <v>28</v>
      </c>
      <c r="I110" s="5236" t="s">
        <v>856</v>
      </c>
    </row>
    <row customHeight="1" ht="11.25">
      <c r="A111" s="5236" t="s">
        <v>2299</v>
      </c>
      <c r="B111" s="5236" t="s">
        <v>16</v>
      </c>
      <c r="C111" s="5236" t="s">
        <v>2686</v>
      </c>
      <c r="D111" s="5236" t="s">
        <v>2687</v>
      </c>
      <c r="E111" s="5236" t="s">
        <v>2688</v>
      </c>
      <c r="F111" s="5236" t="s">
        <v>51</v>
      </c>
      <c r="G111" s="5236" t="s">
        <v>2689</v>
      </c>
      <c r="H111" s="5236" t="s">
        <v>28</v>
      </c>
      <c r="I111" s="5236" t="s">
        <v>856</v>
      </c>
    </row>
    <row customHeight="1" ht="11.25">
      <c r="A112" s="5236" t="s">
        <v>2299</v>
      </c>
      <c r="B112" s="5236" t="s">
        <v>16</v>
      </c>
      <c r="C112" s="5236" t="s">
        <v>2690</v>
      </c>
      <c r="D112" s="5236" t="s">
        <v>2691</v>
      </c>
      <c r="E112" s="5236" t="s">
        <v>2692</v>
      </c>
      <c r="F112" s="5236" t="s">
        <v>2521</v>
      </c>
      <c r="G112" s="5236" t="s">
        <v>2693</v>
      </c>
      <c r="H112" s="5236" t="s">
        <v>28</v>
      </c>
      <c r="I112" s="5236" t="s">
        <v>856</v>
      </c>
    </row>
    <row customHeight="1" ht="11.25">
      <c r="A113" s="5236" t="s">
        <v>2299</v>
      </c>
      <c r="B113" s="5236" t="s">
        <v>16</v>
      </c>
      <c r="C113" s="5236" t="s">
        <v>2694</v>
      </c>
      <c r="D113" s="5236" t="s">
        <v>2695</v>
      </c>
      <c r="E113" s="5236" t="s">
        <v>2696</v>
      </c>
      <c r="F113" s="5236" t="s">
        <v>2510</v>
      </c>
      <c r="G113" s="5236" t="s">
        <v>2697</v>
      </c>
      <c r="H113" s="5236" t="s">
        <v>28</v>
      </c>
      <c r="I113" s="5236" t="s">
        <v>856</v>
      </c>
    </row>
    <row customHeight="1" ht="11.25">
      <c r="A114" s="5236" t="s">
        <v>2299</v>
      </c>
      <c r="B114" s="5236" t="s">
        <v>16</v>
      </c>
      <c r="C114" s="5236" t="s">
        <v>13</v>
      </c>
      <c r="D114" s="5236" t="s">
        <v>46</v>
      </c>
      <c r="E114" s="5236" t="s">
        <v>49</v>
      </c>
      <c r="F114" s="5236" t="s">
        <v>51</v>
      </c>
      <c r="G114" s="5236" t="s">
        <v>28</v>
      </c>
      <c r="H114" s="5236" t="s">
        <v>28</v>
      </c>
      <c r="I114" s="5236" t="s">
        <v>856</v>
      </c>
    </row>
    <row customHeight="1" ht="11.25">
      <c r="A115" s="5236" t="s">
        <v>2299</v>
      </c>
      <c r="B115" s="5236" t="s">
        <v>16</v>
      </c>
      <c r="C115" s="5236" t="s">
        <v>2698</v>
      </c>
      <c r="D115" s="5236" t="s">
        <v>2699</v>
      </c>
      <c r="E115" s="5236" t="s">
        <v>2700</v>
      </c>
      <c r="F115" s="5236" t="s">
        <v>51</v>
      </c>
      <c r="G115" s="5236" t="s">
        <v>2701</v>
      </c>
      <c r="H115" s="5236" t="s">
        <v>28</v>
      </c>
      <c r="I115" s="5236" t="s">
        <v>856</v>
      </c>
    </row>
    <row customHeight="1" ht="11.25">
      <c r="A116" s="5236" t="s">
        <v>2299</v>
      </c>
      <c r="B116" s="5236" t="s">
        <v>16</v>
      </c>
      <c r="C116" s="5236" t="s">
        <v>2702</v>
      </c>
      <c r="D116" s="5236" t="s">
        <v>2703</v>
      </c>
      <c r="E116" s="5236" t="s">
        <v>2704</v>
      </c>
      <c r="F116" s="5236" t="s">
        <v>2336</v>
      </c>
      <c r="G116" s="5236" t="s">
        <v>28</v>
      </c>
      <c r="H116" s="5236" t="s">
        <v>28</v>
      </c>
      <c r="I116" s="5236" t="s">
        <v>856</v>
      </c>
    </row>
    <row customHeight="1" ht="11.25">
      <c r="A117" s="5236" t="s">
        <v>2299</v>
      </c>
      <c r="B117" s="5236" t="s">
        <v>16</v>
      </c>
      <c r="C117" s="5236" t="s">
        <v>2705</v>
      </c>
      <c r="D117" s="5236" t="s">
        <v>2706</v>
      </c>
      <c r="E117" s="5236" t="s">
        <v>2707</v>
      </c>
      <c r="F117" s="5236" t="s">
        <v>2473</v>
      </c>
      <c r="G117" s="5236" t="s">
        <v>2708</v>
      </c>
      <c r="H117" s="5236" t="s">
        <v>28</v>
      </c>
      <c r="I117" s="5236" t="s">
        <v>856</v>
      </c>
    </row>
    <row customHeight="1" ht="11.25">
      <c r="A118" s="5236" t="s">
        <v>2299</v>
      </c>
      <c r="B118" s="5236" t="s">
        <v>16</v>
      </c>
      <c r="C118" s="5236" t="s">
        <v>2709</v>
      </c>
      <c r="D118" s="5236" t="s">
        <v>2710</v>
      </c>
      <c r="E118" s="5236" t="s">
        <v>2711</v>
      </c>
      <c r="F118" s="5236" t="s">
        <v>2359</v>
      </c>
      <c r="G118" s="5236" t="s">
        <v>2712</v>
      </c>
      <c r="H118" s="5236" t="s">
        <v>28</v>
      </c>
      <c r="I118" s="5236" t="s">
        <v>856</v>
      </c>
    </row>
    <row customHeight="1" ht="11.25">
      <c r="A119" s="5236" t="s">
        <v>2299</v>
      </c>
      <c r="B119" s="5236" t="s">
        <v>16</v>
      </c>
      <c r="C119" s="5236" t="s">
        <v>2713</v>
      </c>
      <c r="D119" s="5236" t="s">
        <v>2714</v>
      </c>
      <c r="E119" s="5236" t="s">
        <v>2715</v>
      </c>
      <c r="F119" s="5236" t="s">
        <v>2415</v>
      </c>
      <c r="G119" s="5236" t="s">
        <v>2716</v>
      </c>
      <c r="H119" s="5236" t="s">
        <v>28</v>
      </c>
      <c r="I119" s="5236" t="s">
        <v>856</v>
      </c>
    </row>
    <row customHeight="1" ht="11.25">
      <c r="A120" s="5236" t="s">
        <v>2299</v>
      </c>
      <c r="B120" s="5236" t="s">
        <v>16</v>
      </c>
      <c r="C120" s="5236" t="s">
        <v>2717</v>
      </c>
      <c r="D120" s="5236" t="s">
        <v>2718</v>
      </c>
      <c r="E120" s="5236" t="s">
        <v>2719</v>
      </c>
      <c r="F120" s="5236" t="s">
        <v>2313</v>
      </c>
      <c r="G120" s="5236" t="s">
        <v>28</v>
      </c>
      <c r="H120" s="5236" t="s">
        <v>28</v>
      </c>
      <c r="I120" s="5236" t="s">
        <v>856</v>
      </c>
    </row>
    <row customHeight="1" ht="11.25">
      <c r="A121" s="5236" t="s">
        <v>2299</v>
      </c>
      <c r="B121" s="5236" t="s">
        <v>16</v>
      </c>
      <c r="C121" s="5236" t="s">
        <v>2720</v>
      </c>
      <c r="D121" s="5236" t="s">
        <v>2721</v>
      </c>
      <c r="E121" s="5236" t="s">
        <v>2722</v>
      </c>
      <c r="F121" s="5236" t="s">
        <v>2402</v>
      </c>
      <c r="G121" s="5236" t="s">
        <v>2723</v>
      </c>
      <c r="H121" s="5236" t="s">
        <v>28</v>
      </c>
      <c r="I121" s="5236" t="s">
        <v>856</v>
      </c>
    </row>
    <row customHeight="1" ht="11.25">
      <c r="A122" s="5236" t="s">
        <v>2299</v>
      </c>
      <c r="B122" s="5236" t="s">
        <v>16</v>
      </c>
      <c r="C122" s="5236" t="s">
        <v>2724</v>
      </c>
      <c r="D122" s="5236" t="s">
        <v>2725</v>
      </c>
      <c r="E122" s="5236" t="s">
        <v>2726</v>
      </c>
      <c r="F122" s="5236" t="s">
        <v>2369</v>
      </c>
      <c r="G122" s="5236" t="s">
        <v>28</v>
      </c>
      <c r="H122" s="5236" t="s">
        <v>28</v>
      </c>
      <c r="I122" s="5236" t="s">
        <v>856</v>
      </c>
    </row>
    <row customHeight="1" ht="11.25">
      <c r="A123" s="5236" t="s">
        <v>2299</v>
      </c>
      <c r="B123" s="5236" t="s">
        <v>16</v>
      </c>
      <c r="C123" s="5236" t="s">
        <v>2727</v>
      </c>
      <c r="D123" s="5236" t="s">
        <v>2728</v>
      </c>
      <c r="E123" s="5236" t="s">
        <v>2729</v>
      </c>
      <c r="F123" s="5236" t="s">
        <v>2431</v>
      </c>
      <c r="G123" s="5236" t="s">
        <v>2730</v>
      </c>
      <c r="H123" s="5236" t="s">
        <v>28</v>
      </c>
      <c r="I123" s="5236" t="s">
        <v>856</v>
      </c>
    </row>
    <row customHeight="1" ht="11.25">
      <c r="A124" s="5236" t="s">
        <v>2299</v>
      </c>
      <c r="B124" s="5236" t="s">
        <v>16</v>
      </c>
      <c r="C124" s="5236" t="s">
        <v>2731</v>
      </c>
      <c r="D124" s="5236" t="s">
        <v>2732</v>
      </c>
      <c r="E124" s="5236" t="s">
        <v>2733</v>
      </c>
      <c r="F124" s="5236" t="s">
        <v>2478</v>
      </c>
      <c r="G124" s="5236" t="s">
        <v>28</v>
      </c>
      <c r="H124" s="5236" t="s">
        <v>28</v>
      </c>
      <c r="I124" s="5236" t="s">
        <v>856</v>
      </c>
    </row>
    <row customHeight="1" ht="11.25">
      <c r="A125" s="5236" t="s">
        <v>2299</v>
      </c>
      <c r="B125" s="5236" t="s">
        <v>16</v>
      </c>
      <c r="C125" s="5236" t="s">
        <v>2734</v>
      </c>
      <c r="D125" s="5236" t="s">
        <v>2735</v>
      </c>
      <c r="E125" s="5236" t="s">
        <v>2736</v>
      </c>
      <c r="F125" s="5236" t="s">
        <v>2427</v>
      </c>
      <c r="G125" s="5236" t="s">
        <v>2737</v>
      </c>
      <c r="H125" s="5236" t="s">
        <v>28</v>
      </c>
      <c r="I125" s="5236" t="s">
        <v>856</v>
      </c>
    </row>
    <row customHeight="1" ht="11.25">
      <c r="A126" s="5236" t="s">
        <v>2299</v>
      </c>
      <c r="B126" s="5236" t="s">
        <v>16</v>
      </c>
      <c r="C126" s="5236" t="s">
        <v>2738</v>
      </c>
      <c r="D126" s="5236" t="s">
        <v>2739</v>
      </c>
      <c r="E126" s="5236" t="s">
        <v>2740</v>
      </c>
      <c r="F126" s="5236" t="s">
        <v>2328</v>
      </c>
      <c r="G126" s="5236" t="s">
        <v>28</v>
      </c>
      <c r="H126" s="5236" t="s">
        <v>28</v>
      </c>
      <c r="I126" s="5236" t="s">
        <v>856</v>
      </c>
    </row>
    <row customHeight="1" ht="11.25">
      <c r="A127" s="5236" t="s">
        <v>2299</v>
      </c>
      <c r="B127" s="5236" t="s">
        <v>16</v>
      </c>
      <c r="C127" s="5236" t="s">
        <v>2741</v>
      </c>
      <c r="D127" s="5236" t="s">
        <v>2742</v>
      </c>
      <c r="E127" s="5236" t="s">
        <v>2743</v>
      </c>
      <c r="F127" s="5236" t="s">
        <v>2744</v>
      </c>
      <c r="G127" s="5236" t="s">
        <v>28</v>
      </c>
      <c r="H127" s="5236" t="s">
        <v>28</v>
      </c>
      <c r="I127" s="5236" t="s">
        <v>856</v>
      </c>
    </row>
    <row customHeight="1" ht="11.25">
      <c r="A128" s="5236" t="s">
        <v>2299</v>
      </c>
      <c r="B128" s="5236" t="s">
        <v>16</v>
      </c>
      <c r="C128" s="5236" t="s">
        <v>2745</v>
      </c>
      <c r="D128" s="5236" t="s">
        <v>2746</v>
      </c>
      <c r="E128" s="5236" t="s">
        <v>2747</v>
      </c>
      <c r="F128" s="5236" t="s">
        <v>2478</v>
      </c>
      <c r="G128" s="5236" t="s">
        <v>28</v>
      </c>
      <c r="H128" s="5236" t="s">
        <v>28</v>
      </c>
      <c r="I128" s="5236" t="s">
        <v>856</v>
      </c>
    </row>
    <row customHeight="1" ht="11.25">
      <c r="A129" s="5236" t="s">
        <v>2299</v>
      </c>
      <c r="B129" s="5236" t="s">
        <v>16</v>
      </c>
      <c r="C129" s="5236" t="s">
        <v>2748</v>
      </c>
      <c r="D129" s="5236" t="s">
        <v>2749</v>
      </c>
      <c r="E129" s="5236" t="s">
        <v>2750</v>
      </c>
      <c r="F129" s="5236" t="s">
        <v>2478</v>
      </c>
      <c r="G129" s="5236" t="s">
        <v>28</v>
      </c>
      <c r="H129" s="5236" t="s">
        <v>28</v>
      </c>
      <c r="I129" s="5236" t="s">
        <v>856</v>
      </c>
    </row>
    <row customHeight="1" ht="11.25">
      <c r="A130" s="5236" t="s">
        <v>2299</v>
      </c>
      <c r="B130" s="5236" t="s">
        <v>16</v>
      </c>
      <c r="C130" s="5236" t="s">
        <v>2751</v>
      </c>
      <c r="D130" s="5236" t="s">
        <v>2752</v>
      </c>
      <c r="E130" s="5236" t="s">
        <v>2753</v>
      </c>
      <c r="F130" s="5236" t="s">
        <v>2313</v>
      </c>
      <c r="G130" s="5236" t="s">
        <v>28</v>
      </c>
      <c r="H130" s="5236" t="s">
        <v>28</v>
      </c>
      <c r="I130" s="5236" t="s">
        <v>856</v>
      </c>
    </row>
    <row customHeight="1" ht="11.25">
      <c r="A131" s="5236" t="s">
        <v>2299</v>
      </c>
      <c r="B131" s="5236" t="s">
        <v>16</v>
      </c>
      <c r="C131" s="5236" t="s">
        <v>2754</v>
      </c>
      <c r="D131" s="5236" t="s">
        <v>2755</v>
      </c>
      <c r="E131" s="5236" t="s">
        <v>2756</v>
      </c>
      <c r="F131" s="5236" t="s">
        <v>2601</v>
      </c>
      <c r="G131" s="5236" t="s">
        <v>28</v>
      </c>
      <c r="H131" s="5236" t="s">
        <v>28</v>
      </c>
      <c r="I131" s="5236" t="s">
        <v>856</v>
      </c>
    </row>
    <row customHeight="1" ht="11.25">
      <c r="A132" s="5236" t="s">
        <v>2299</v>
      </c>
      <c r="B132" s="5236" t="s">
        <v>16</v>
      </c>
      <c r="C132" s="5236" t="s">
        <v>2757</v>
      </c>
      <c r="D132" s="5236" t="s">
        <v>2758</v>
      </c>
      <c r="E132" s="5236" t="s">
        <v>2759</v>
      </c>
      <c r="F132" s="5236" t="s">
        <v>2415</v>
      </c>
      <c r="G132" s="5236" t="s">
        <v>28</v>
      </c>
      <c r="H132" s="5236" t="s">
        <v>28</v>
      </c>
      <c r="I132" s="5236" t="s">
        <v>856</v>
      </c>
    </row>
    <row customHeight="1" ht="11.25">
      <c r="A133" s="5236" t="s">
        <v>2299</v>
      </c>
      <c r="B133" s="5236" t="s">
        <v>16</v>
      </c>
      <c r="C133" s="5236" t="s">
        <v>2760</v>
      </c>
      <c r="D133" s="5236" t="s">
        <v>2761</v>
      </c>
      <c r="E133" s="5236" t="s">
        <v>2762</v>
      </c>
      <c r="F133" s="5236" t="s">
        <v>2532</v>
      </c>
      <c r="G133" s="5236" t="s">
        <v>28</v>
      </c>
      <c r="H133" s="5236" t="s">
        <v>28</v>
      </c>
      <c r="I133" s="5236" t="s">
        <v>856</v>
      </c>
    </row>
    <row customHeight="1" ht="11.25">
      <c r="A134" s="5236" t="s">
        <v>2299</v>
      </c>
      <c r="B134" s="5236" t="s">
        <v>16</v>
      </c>
      <c r="C134" s="5236" t="s">
        <v>2763</v>
      </c>
      <c r="D134" s="5236" t="s">
        <v>2764</v>
      </c>
      <c r="E134" s="5236" t="s">
        <v>2765</v>
      </c>
      <c r="F134" s="5236" t="s">
        <v>2423</v>
      </c>
      <c r="G134" s="5236" t="s">
        <v>28</v>
      </c>
      <c r="H134" s="5236" t="s">
        <v>28</v>
      </c>
      <c r="I134" s="5236" t="s">
        <v>856</v>
      </c>
    </row>
    <row customHeight="1" ht="11.25">
      <c r="A135" s="5236" t="s">
        <v>2299</v>
      </c>
      <c r="B135" s="5236" t="s">
        <v>16</v>
      </c>
      <c r="C135" s="5236" t="s">
        <v>2766</v>
      </c>
      <c r="D135" s="5236" t="s">
        <v>2767</v>
      </c>
      <c r="E135" s="5236" t="s">
        <v>2768</v>
      </c>
      <c r="F135" s="5236" t="s">
        <v>2336</v>
      </c>
      <c r="G135" s="5236" t="s">
        <v>2489</v>
      </c>
      <c r="H135" s="5236" t="s">
        <v>28</v>
      </c>
      <c r="I135" s="5236" t="s">
        <v>856</v>
      </c>
    </row>
    <row customHeight="1" ht="11.25">
      <c r="A136" s="5236" t="s">
        <v>2299</v>
      </c>
      <c r="B136" s="5236" t="s">
        <v>16</v>
      </c>
      <c r="C136" s="5236" t="s">
        <v>2769</v>
      </c>
      <c r="D136" s="5236" t="s">
        <v>2770</v>
      </c>
      <c r="E136" s="5236" t="s">
        <v>2771</v>
      </c>
      <c r="F136" s="5236" t="s">
        <v>2772</v>
      </c>
      <c r="G136" s="5236" t="s">
        <v>28</v>
      </c>
      <c r="H136" s="5236" t="s">
        <v>28</v>
      </c>
      <c r="I136" s="5236" t="s">
        <v>856</v>
      </c>
    </row>
    <row customHeight="1" ht="11.25">
      <c r="A137" s="5236" t="s">
        <v>2299</v>
      </c>
      <c r="B137" s="5236" t="s">
        <v>16</v>
      </c>
      <c r="C137" s="5236" t="s">
        <v>2773</v>
      </c>
      <c r="D137" s="5236" t="s">
        <v>2774</v>
      </c>
      <c r="E137" s="5236" t="s">
        <v>2627</v>
      </c>
      <c r="F137" s="5236" t="s">
        <v>2775</v>
      </c>
      <c r="G137" s="5236" t="s">
        <v>28</v>
      </c>
      <c r="H137" s="5236" t="s">
        <v>28</v>
      </c>
      <c r="I137" s="5236" t="s">
        <v>856</v>
      </c>
    </row>
    <row customHeight="1" ht="11.25">
      <c r="A138" s="5236" t="s">
        <v>2299</v>
      </c>
      <c r="B138" s="5236" t="s">
        <v>16</v>
      </c>
      <c r="C138" s="5236" t="s">
        <v>2776</v>
      </c>
      <c r="D138" s="5236" t="s">
        <v>2777</v>
      </c>
      <c r="E138" s="5236" t="s">
        <v>2627</v>
      </c>
      <c r="F138" s="5236" t="s">
        <v>2778</v>
      </c>
      <c r="G138" s="5236" t="s">
        <v>28</v>
      </c>
      <c r="H138" s="5236" t="s">
        <v>28</v>
      </c>
      <c r="I138" s="5236" t="s">
        <v>856</v>
      </c>
    </row>
    <row customHeight="1" ht="11.25">
      <c r="A139" s="5236" t="s">
        <v>2299</v>
      </c>
      <c r="B139" s="5236" t="s">
        <v>16</v>
      </c>
      <c r="C139" s="5236" t="s">
        <v>2779</v>
      </c>
      <c r="D139" s="5236" t="s">
        <v>2780</v>
      </c>
      <c r="E139" s="5236" t="s">
        <v>2627</v>
      </c>
      <c r="F139" s="5236" t="s">
        <v>2781</v>
      </c>
      <c r="G139" s="5236" t="s">
        <v>28</v>
      </c>
      <c r="H139" s="5236" t="s">
        <v>28</v>
      </c>
      <c r="I139" s="5236" t="s">
        <v>856</v>
      </c>
    </row>
    <row customHeight="1" ht="11.25">
      <c r="A140" s="5236" t="s">
        <v>2299</v>
      </c>
      <c r="B140" s="5236" t="s">
        <v>16</v>
      </c>
      <c r="C140" s="5236" t="s">
        <v>2782</v>
      </c>
      <c r="D140" s="5236" t="s">
        <v>2783</v>
      </c>
      <c r="E140" s="5236" t="s">
        <v>2784</v>
      </c>
      <c r="F140" s="5236" t="s">
        <v>2415</v>
      </c>
      <c r="G140" s="5236" t="s">
        <v>28</v>
      </c>
      <c r="H140" s="5236" t="s">
        <v>28</v>
      </c>
      <c r="I140" s="5236" t="s">
        <v>856</v>
      </c>
    </row>
    <row customHeight="1" ht="11.25">
      <c r="A141" s="5236" t="s">
        <v>2299</v>
      </c>
      <c r="B141" s="5236" t="s">
        <v>16</v>
      </c>
      <c r="C141" s="5236" t="s">
        <v>2785</v>
      </c>
      <c r="D141" s="5236" t="s">
        <v>2786</v>
      </c>
      <c r="E141" s="5236" t="s">
        <v>2787</v>
      </c>
      <c r="F141" s="5236" t="s">
        <v>51</v>
      </c>
      <c r="G141" s="5236" t="s">
        <v>28</v>
      </c>
      <c r="H141" s="5236" t="s">
        <v>28</v>
      </c>
      <c r="I141" s="5236" t="s">
        <v>856</v>
      </c>
    </row>
    <row customHeight="1" ht="11.25">
      <c r="A142" s="5236" t="s">
        <v>2299</v>
      </c>
      <c r="B142" s="5236" t="s">
        <v>16</v>
      </c>
      <c r="C142" s="5236" t="s">
        <v>2788</v>
      </c>
      <c r="D142" s="5236" t="s">
        <v>2789</v>
      </c>
      <c r="E142" s="5236" t="s">
        <v>2790</v>
      </c>
      <c r="F142" s="5236" t="s">
        <v>2336</v>
      </c>
      <c r="G142" s="5236" t="s">
        <v>28</v>
      </c>
      <c r="H142" s="5236" t="s">
        <v>28</v>
      </c>
      <c r="I142" s="5236" t="s">
        <v>856</v>
      </c>
    </row>
    <row customHeight="1" ht="11.25">
      <c r="A143" s="5236" t="s">
        <v>2299</v>
      </c>
      <c r="B143" s="5236" t="s">
        <v>16</v>
      </c>
      <c r="C143" s="5236" t="s">
        <v>2791</v>
      </c>
      <c r="D143" s="5236" t="s">
        <v>2792</v>
      </c>
      <c r="E143" s="5236" t="s">
        <v>2793</v>
      </c>
      <c r="F143" s="5236" t="s">
        <v>2542</v>
      </c>
      <c r="G143" s="5236" t="s">
        <v>28</v>
      </c>
      <c r="H143" s="5236" t="s">
        <v>28</v>
      </c>
      <c r="I143" s="5236" t="s">
        <v>856</v>
      </c>
    </row>
    <row customHeight="1" ht="11.25">
      <c r="A144" s="5236" t="s">
        <v>2299</v>
      </c>
      <c r="B144" s="5236" t="s">
        <v>16</v>
      </c>
      <c r="C144" s="5236" t="s">
        <v>2794</v>
      </c>
      <c r="D144" s="5236" t="s">
        <v>2795</v>
      </c>
      <c r="E144" s="5236" t="s">
        <v>2796</v>
      </c>
      <c r="F144" s="5236" t="s">
        <v>2336</v>
      </c>
      <c r="G144" s="5236" t="s">
        <v>28</v>
      </c>
      <c r="H144" s="5236" t="s">
        <v>28</v>
      </c>
      <c r="I144" s="5236" t="s">
        <v>856</v>
      </c>
    </row>
    <row customHeight="1" ht="11.25">
      <c r="A145" s="5236" t="s">
        <v>2299</v>
      </c>
      <c r="B145" s="5236" t="s">
        <v>16</v>
      </c>
      <c r="C145" s="5236" t="s">
        <v>2797</v>
      </c>
      <c r="D145" s="5236" t="s">
        <v>2798</v>
      </c>
      <c r="E145" s="5236" t="s">
        <v>2799</v>
      </c>
      <c r="F145" s="5236" t="s">
        <v>2473</v>
      </c>
      <c r="G145" s="5236" t="s">
        <v>28</v>
      </c>
      <c r="H145" s="5236" t="s">
        <v>28</v>
      </c>
      <c r="I145" s="5236" t="s">
        <v>856</v>
      </c>
    </row>
    <row customHeight="1" ht="11.25">
      <c r="A146" s="5236" t="s">
        <v>2299</v>
      </c>
      <c r="B146" s="5236" t="s">
        <v>16</v>
      </c>
      <c r="C146" s="5236" t="s">
        <v>2800</v>
      </c>
      <c r="D146" s="5236" t="s">
        <v>2801</v>
      </c>
      <c r="E146" s="5236" t="s">
        <v>2802</v>
      </c>
      <c r="F146" s="5236" t="s">
        <v>2336</v>
      </c>
      <c r="G146" s="5236" t="s">
        <v>2489</v>
      </c>
      <c r="H146" s="5236" t="s">
        <v>28</v>
      </c>
      <c r="I146" s="5236" t="s">
        <v>856</v>
      </c>
    </row>
    <row customHeight="1" ht="11.25">
      <c r="A147" s="5236" t="s">
        <v>2299</v>
      </c>
      <c r="B147" s="5236" t="s">
        <v>16</v>
      </c>
      <c r="C147" s="5236" t="s">
        <v>2803</v>
      </c>
      <c r="D147" s="5236" t="s">
        <v>2804</v>
      </c>
      <c r="E147" s="5236" t="s">
        <v>2805</v>
      </c>
      <c r="F147" s="5236" t="s">
        <v>2336</v>
      </c>
      <c r="G147" s="5236" t="s">
        <v>28</v>
      </c>
      <c r="H147" s="5236" t="s">
        <v>28</v>
      </c>
      <c r="I147" s="5236" t="s">
        <v>856</v>
      </c>
    </row>
    <row customHeight="1" ht="11.25">
      <c r="A148" s="5236" t="s">
        <v>2299</v>
      </c>
      <c r="B148" s="5236" t="s">
        <v>16</v>
      </c>
      <c r="C148" s="5236" t="s">
        <v>2806</v>
      </c>
      <c r="D148" s="5236" t="s">
        <v>2807</v>
      </c>
      <c r="E148" s="5236" t="s">
        <v>2808</v>
      </c>
      <c r="F148" s="5236" t="s">
        <v>2427</v>
      </c>
      <c r="G148" s="5236" t="s">
        <v>28</v>
      </c>
      <c r="H148" s="5236" t="s">
        <v>28</v>
      </c>
      <c r="I148" s="5236" t="s">
        <v>856</v>
      </c>
    </row>
    <row customHeight="1" ht="11.25">
      <c r="A149" s="5236" t="s">
        <v>2299</v>
      </c>
      <c r="B149" s="5236" t="s">
        <v>16</v>
      </c>
      <c r="C149" s="5236" t="s">
        <v>2809</v>
      </c>
      <c r="D149" s="5236" t="s">
        <v>2810</v>
      </c>
      <c r="E149" s="5236" t="s">
        <v>2811</v>
      </c>
      <c r="F149" s="5236" t="s">
        <v>2532</v>
      </c>
      <c r="G149" s="5236" t="s">
        <v>28</v>
      </c>
      <c r="H149" s="5236" t="s">
        <v>28</v>
      </c>
      <c r="I149" s="5236" t="s">
        <v>856</v>
      </c>
    </row>
    <row customHeight="1" ht="11.25">
      <c r="A150" s="5236" t="s">
        <v>2299</v>
      </c>
      <c r="B150" s="5236" t="s">
        <v>16</v>
      </c>
      <c r="C150" s="5236" t="s">
        <v>2812</v>
      </c>
      <c r="D150" s="5236" t="s">
        <v>2813</v>
      </c>
      <c r="E150" s="5236" t="s">
        <v>2814</v>
      </c>
      <c r="F150" s="5236" t="s">
        <v>2542</v>
      </c>
      <c r="G150" s="5236" t="s">
        <v>28</v>
      </c>
      <c r="H150" s="5236" t="s">
        <v>28</v>
      </c>
      <c r="I150" s="5236" t="s">
        <v>856</v>
      </c>
    </row>
    <row customHeight="1" ht="11.25">
      <c r="A151" s="5236" t="s">
        <v>2299</v>
      </c>
      <c r="B151" s="5236" t="s">
        <v>16</v>
      </c>
      <c r="C151" s="5236" t="s">
        <v>2815</v>
      </c>
      <c r="D151" s="5236" t="s">
        <v>2816</v>
      </c>
      <c r="E151" s="5236" t="s">
        <v>2817</v>
      </c>
      <c r="F151" s="5236" t="s">
        <v>2328</v>
      </c>
      <c r="G151" s="5236" t="s">
        <v>28</v>
      </c>
      <c r="H151" s="5236" t="s">
        <v>28</v>
      </c>
      <c r="I151" s="5236" t="s">
        <v>856</v>
      </c>
    </row>
    <row customHeight="1" ht="11.25">
      <c r="A152" s="5236" t="s">
        <v>2299</v>
      </c>
      <c r="B152" s="5236" t="s">
        <v>16</v>
      </c>
      <c r="C152" s="5236" t="s">
        <v>2818</v>
      </c>
      <c r="D152" s="5236" t="s">
        <v>2819</v>
      </c>
      <c r="E152" s="5236" t="s">
        <v>2820</v>
      </c>
      <c r="F152" s="5236" t="s">
        <v>2415</v>
      </c>
      <c r="G152" s="5236" t="s">
        <v>28</v>
      </c>
      <c r="H152" s="5236" t="s">
        <v>28</v>
      </c>
      <c r="I152" s="5236" t="s">
        <v>856</v>
      </c>
    </row>
    <row customHeight="1" ht="11.25">
      <c r="A153" s="5236" t="s">
        <v>2299</v>
      </c>
      <c r="B153" s="5236" t="s">
        <v>16</v>
      </c>
      <c r="C153" s="5236" t="s">
        <v>2821</v>
      </c>
      <c r="D153" s="5236" t="s">
        <v>2822</v>
      </c>
      <c r="E153" s="5236" t="s">
        <v>2823</v>
      </c>
      <c r="F153" s="5236" t="s">
        <v>2313</v>
      </c>
      <c r="G153" s="5236" t="s">
        <v>28</v>
      </c>
      <c r="H153" s="5236" t="s">
        <v>28</v>
      </c>
      <c r="I153" s="5236" t="s">
        <v>856</v>
      </c>
    </row>
    <row customHeight="1" ht="11.25">
      <c r="A154" s="5236" t="s">
        <v>2299</v>
      </c>
      <c r="B154" s="5236" t="s">
        <v>16</v>
      </c>
      <c r="C154" s="5236" t="s">
        <v>2824</v>
      </c>
      <c r="D154" s="5236" t="s">
        <v>2825</v>
      </c>
      <c r="E154" s="5236" t="s">
        <v>2826</v>
      </c>
      <c r="F154" s="5236" t="s">
        <v>2377</v>
      </c>
      <c r="G154" s="5236" t="s">
        <v>28</v>
      </c>
      <c r="H154" s="5236" t="s">
        <v>28</v>
      </c>
      <c r="I154" s="5236" t="s">
        <v>856</v>
      </c>
    </row>
    <row customHeight="1" ht="11.25">
      <c r="A155" s="5236" t="s">
        <v>2299</v>
      </c>
      <c r="B155" s="5236" t="s">
        <v>16</v>
      </c>
      <c r="C155" s="5236" t="s">
        <v>2827</v>
      </c>
      <c r="D155" s="5236" t="s">
        <v>2828</v>
      </c>
      <c r="E155" s="5236" t="s">
        <v>2829</v>
      </c>
      <c r="F155" s="5236" t="s">
        <v>2336</v>
      </c>
      <c r="G155" s="5236" t="s">
        <v>28</v>
      </c>
      <c r="H155" s="5236" t="s">
        <v>28</v>
      </c>
      <c r="I155" s="5236" t="s">
        <v>856</v>
      </c>
    </row>
    <row customHeight="1" ht="11.25">
      <c r="A156" s="5236" t="s">
        <v>2299</v>
      </c>
      <c r="B156" s="5236" t="s">
        <v>16</v>
      </c>
      <c r="C156" s="5236" t="s">
        <v>2830</v>
      </c>
      <c r="D156" s="5236" t="s">
        <v>2831</v>
      </c>
      <c r="E156" s="5236" t="s">
        <v>2832</v>
      </c>
      <c r="F156" s="5236" t="s">
        <v>2532</v>
      </c>
      <c r="G156" s="5236" t="s">
        <v>28</v>
      </c>
      <c r="H156" s="5236" t="s">
        <v>28</v>
      </c>
      <c r="I156" s="5236" t="s">
        <v>856</v>
      </c>
    </row>
    <row customHeight="1" ht="11.25">
      <c r="A157" s="5236" t="s">
        <v>2299</v>
      </c>
      <c r="B157" s="5236" t="s">
        <v>16</v>
      </c>
      <c r="C157" s="5236" t="s">
        <v>2833</v>
      </c>
      <c r="D157" s="5236" t="s">
        <v>2834</v>
      </c>
      <c r="E157" s="5236" t="s">
        <v>2835</v>
      </c>
      <c r="F157" s="5236" t="s">
        <v>2313</v>
      </c>
      <c r="G157" s="5236" t="s">
        <v>2655</v>
      </c>
      <c r="H157" s="5236" t="s">
        <v>28</v>
      </c>
      <c r="I157" s="5236" t="s">
        <v>856</v>
      </c>
    </row>
    <row customHeight="1" ht="11.25">
      <c r="A158" s="5236" t="s">
        <v>2299</v>
      </c>
      <c r="B158" s="5236" t="s">
        <v>16</v>
      </c>
      <c r="C158" s="5236" t="s">
        <v>2836</v>
      </c>
      <c r="D158" s="5236" t="s">
        <v>2837</v>
      </c>
      <c r="E158" s="5236" t="s">
        <v>2838</v>
      </c>
      <c r="F158" s="5236" t="s">
        <v>2478</v>
      </c>
      <c r="G158" s="5236" t="s">
        <v>28</v>
      </c>
      <c r="H158" s="5236" t="s">
        <v>28</v>
      </c>
      <c r="I158" s="5236" t="s">
        <v>856</v>
      </c>
    </row>
    <row customHeight="1" ht="11.25">
      <c r="A159" s="5236" t="s">
        <v>2299</v>
      </c>
      <c r="B159" s="5236" t="s">
        <v>16</v>
      </c>
      <c r="C159" s="5236" t="s">
        <v>2839</v>
      </c>
      <c r="D159" s="5236" t="s">
        <v>2840</v>
      </c>
      <c r="E159" s="5236" t="s">
        <v>2841</v>
      </c>
      <c r="F159" s="5236" t="s">
        <v>2478</v>
      </c>
      <c r="G159" s="5236" t="s">
        <v>28</v>
      </c>
      <c r="H159" s="5236" t="s">
        <v>28</v>
      </c>
      <c r="I159" s="5236" t="s">
        <v>856</v>
      </c>
    </row>
    <row customHeight="1" ht="11.25">
      <c r="A160" s="5236" t="s">
        <v>2299</v>
      </c>
      <c r="B160" s="5236" t="s">
        <v>16</v>
      </c>
      <c r="C160" s="5236" t="s">
        <v>2842</v>
      </c>
      <c r="D160" s="5236" t="s">
        <v>2843</v>
      </c>
      <c r="E160" s="5236" t="s">
        <v>2844</v>
      </c>
      <c r="F160" s="5236" t="s">
        <v>2431</v>
      </c>
      <c r="G160" s="5236" t="s">
        <v>28</v>
      </c>
      <c r="H160" s="5236" t="s">
        <v>28</v>
      </c>
      <c r="I160" s="5236" t="s">
        <v>856</v>
      </c>
    </row>
    <row customHeight="1" ht="11.25">
      <c r="A161" s="5236" t="s">
        <v>2299</v>
      </c>
      <c r="B161" s="5236" t="s">
        <v>16</v>
      </c>
      <c r="C161" s="5236" t="s">
        <v>2845</v>
      </c>
      <c r="D161" s="5236" t="s">
        <v>2846</v>
      </c>
      <c r="E161" s="5236" t="s">
        <v>2847</v>
      </c>
      <c r="F161" s="5236" t="s">
        <v>51</v>
      </c>
      <c r="G161" s="5236" t="s">
        <v>2848</v>
      </c>
      <c r="H161" s="5236" t="s">
        <v>28</v>
      </c>
      <c r="I161" s="5236" t="s">
        <v>856</v>
      </c>
    </row>
    <row customHeight="1" ht="11.25">
      <c r="A162" s="5236" t="s">
        <v>2299</v>
      </c>
      <c r="B162" s="5236" t="s">
        <v>16</v>
      </c>
      <c r="C162" s="5236" t="s">
        <v>2849</v>
      </c>
      <c r="D162" s="5236" t="s">
        <v>2850</v>
      </c>
      <c r="E162" s="5236" t="s">
        <v>2851</v>
      </c>
      <c r="F162" s="5236" t="s">
        <v>2336</v>
      </c>
      <c r="G162" s="5236" t="s">
        <v>28</v>
      </c>
      <c r="H162" s="5236" t="s">
        <v>28</v>
      </c>
      <c r="I162" s="5236" t="s">
        <v>856</v>
      </c>
    </row>
    <row customHeight="1" ht="11.25">
      <c r="A163" s="5236" t="s">
        <v>2299</v>
      </c>
      <c r="B163" s="5236" t="s">
        <v>16</v>
      </c>
      <c r="C163" s="5236" t="s">
        <v>2852</v>
      </c>
      <c r="D163" s="5236" t="s">
        <v>2853</v>
      </c>
      <c r="E163" s="5236" t="s">
        <v>2854</v>
      </c>
      <c r="F163" s="5236" t="s">
        <v>2427</v>
      </c>
      <c r="G163" s="5236" t="s">
        <v>2855</v>
      </c>
      <c r="H163" s="5236" t="s">
        <v>28</v>
      </c>
      <c r="I163" s="5236" t="s">
        <v>856</v>
      </c>
    </row>
    <row customHeight="1" ht="11.25">
      <c r="A164" s="5236" t="s">
        <v>2299</v>
      </c>
      <c r="B164" s="5236" t="s">
        <v>16</v>
      </c>
      <c r="C164" s="5236" t="s">
        <v>2856</v>
      </c>
      <c r="D164" s="5236" t="s">
        <v>2857</v>
      </c>
      <c r="E164" s="5236" t="s">
        <v>2858</v>
      </c>
      <c r="F164" s="5236" t="s">
        <v>2859</v>
      </c>
      <c r="G164" s="5236" t="s">
        <v>28</v>
      </c>
      <c r="H164" s="5236" t="s">
        <v>28</v>
      </c>
      <c r="I164" s="5236" t="s">
        <v>856</v>
      </c>
    </row>
    <row customHeight="1" ht="11.25">
      <c r="A165" s="5236" t="s">
        <v>2299</v>
      </c>
      <c r="B165" s="5236" t="s">
        <v>16</v>
      </c>
      <c r="C165" s="5236" t="s">
        <v>2860</v>
      </c>
      <c r="D165" s="5236" t="s">
        <v>2861</v>
      </c>
      <c r="E165" s="5236" t="s">
        <v>2862</v>
      </c>
      <c r="F165" s="5236" t="s">
        <v>2863</v>
      </c>
      <c r="G165" s="5236" t="s">
        <v>28</v>
      </c>
      <c r="H165" s="5236" t="s">
        <v>28</v>
      </c>
      <c r="I165" s="5236" t="s">
        <v>856</v>
      </c>
    </row>
    <row customHeight="1" ht="11.25">
      <c r="A166" s="5236" t="s">
        <v>2299</v>
      </c>
      <c r="B166" s="5236" t="s">
        <v>16</v>
      </c>
      <c r="C166" s="5236" t="s">
        <v>2864</v>
      </c>
      <c r="D166" s="5236" t="s">
        <v>2865</v>
      </c>
      <c r="E166" s="5236" t="s">
        <v>2866</v>
      </c>
      <c r="F166" s="5236" t="s">
        <v>2601</v>
      </c>
      <c r="G166" s="5236" t="s">
        <v>28</v>
      </c>
      <c r="H166" s="5236" t="s">
        <v>28</v>
      </c>
      <c r="I166" s="5236" t="s">
        <v>856</v>
      </c>
    </row>
    <row customHeight="1" ht="11.25">
      <c r="A167" s="5236" t="s">
        <v>2299</v>
      </c>
      <c r="B167" s="5236" t="s">
        <v>16</v>
      </c>
      <c r="C167" s="5236" t="s">
        <v>2867</v>
      </c>
      <c r="D167" s="5236" t="s">
        <v>2868</v>
      </c>
      <c r="E167" s="5236" t="s">
        <v>2869</v>
      </c>
      <c r="F167" s="5236" t="s">
        <v>2601</v>
      </c>
      <c r="G167" s="5236" t="s">
        <v>28</v>
      </c>
      <c r="H167" s="5236" t="s">
        <v>28</v>
      </c>
      <c r="I167" s="5236" t="s">
        <v>856</v>
      </c>
    </row>
    <row customHeight="1" ht="11.25">
      <c r="A168" s="5236" t="s">
        <v>2299</v>
      </c>
      <c r="B168" s="5236" t="s">
        <v>16</v>
      </c>
      <c r="C168" s="5236" t="s">
        <v>2870</v>
      </c>
      <c r="D168" s="5236" t="s">
        <v>2871</v>
      </c>
      <c r="E168" s="5236" t="s">
        <v>2872</v>
      </c>
      <c r="F168" s="5236" t="s">
        <v>2601</v>
      </c>
      <c r="G168" s="5236" t="s">
        <v>28</v>
      </c>
      <c r="H168" s="5236" t="s">
        <v>28</v>
      </c>
      <c r="I168" s="5236" t="s">
        <v>856</v>
      </c>
    </row>
    <row customHeight="1" ht="11.25">
      <c r="A169" s="5236" t="s">
        <v>2299</v>
      </c>
      <c r="B169" s="5236" t="s">
        <v>16</v>
      </c>
      <c r="C169" s="5236" t="s">
        <v>2873</v>
      </c>
      <c r="D169" s="5236" t="s">
        <v>2874</v>
      </c>
      <c r="E169" s="5236" t="s">
        <v>2875</v>
      </c>
      <c r="F169" s="5236" t="s">
        <v>2876</v>
      </c>
      <c r="G169" s="5236" t="s">
        <v>28</v>
      </c>
      <c r="H169" s="5236" t="s">
        <v>28</v>
      </c>
      <c r="I169" s="5236" t="s">
        <v>856</v>
      </c>
    </row>
    <row customHeight="1" ht="11.25">
      <c r="A170" s="5236" t="s">
        <v>2299</v>
      </c>
      <c r="B170" s="5236" t="s">
        <v>16</v>
      </c>
      <c r="C170" s="5236" t="s">
        <v>2877</v>
      </c>
      <c r="D170" s="5236" t="s">
        <v>2878</v>
      </c>
      <c r="E170" s="5236" t="s">
        <v>2879</v>
      </c>
      <c r="F170" s="5236" t="s">
        <v>2473</v>
      </c>
      <c r="G170" s="5236" t="s">
        <v>28</v>
      </c>
      <c r="H170" s="5236" t="s">
        <v>28</v>
      </c>
      <c r="I170" s="5236" t="s">
        <v>856</v>
      </c>
    </row>
    <row customHeight="1" ht="11.25">
      <c r="A171" s="5236" t="s">
        <v>2299</v>
      </c>
      <c r="B171" s="5236" t="s">
        <v>16</v>
      </c>
      <c r="C171" s="5236" t="s">
        <v>2880</v>
      </c>
      <c r="D171" s="5236" t="s">
        <v>2881</v>
      </c>
      <c r="E171" s="5236" t="s">
        <v>2882</v>
      </c>
      <c r="F171" s="5236" t="s">
        <v>2883</v>
      </c>
      <c r="G171" s="5236" t="s">
        <v>2884</v>
      </c>
      <c r="H171" s="5236" t="s">
        <v>28</v>
      </c>
      <c r="I171" s="5236" t="s">
        <v>856</v>
      </c>
    </row>
    <row customHeight="1" ht="11.25">
      <c r="A172" s="5236" t="s">
        <v>2299</v>
      </c>
      <c r="B172" s="5236" t="s">
        <v>16</v>
      </c>
      <c r="C172" s="5236" t="s">
        <v>2885</v>
      </c>
      <c r="D172" s="5236" t="s">
        <v>2886</v>
      </c>
      <c r="E172" s="5236" t="s">
        <v>2887</v>
      </c>
      <c r="F172" s="5236" t="s">
        <v>2313</v>
      </c>
      <c r="G172" s="5236" t="s">
        <v>2888</v>
      </c>
      <c r="H172" s="5236" t="s">
        <v>28</v>
      </c>
      <c r="I172" s="5236" t="s">
        <v>856</v>
      </c>
    </row>
    <row customHeight="1" ht="11.25">
      <c r="A173" s="5236" t="s">
        <v>2299</v>
      </c>
      <c r="B173" s="5236" t="s">
        <v>16</v>
      </c>
      <c r="C173" s="5236" t="s">
        <v>2889</v>
      </c>
      <c r="D173" s="5236" t="s">
        <v>2890</v>
      </c>
      <c r="E173" s="5236" t="s">
        <v>2891</v>
      </c>
      <c r="F173" s="5236" t="s">
        <v>2542</v>
      </c>
      <c r="G173" s="5236" t="s">
        <v>28</v>
      </c>
      <c r="H173" s="5236" t="s">
        <v>28</v>
      </c>
      <c r="I173" s="5236" t="s">
        <v>856</v>
      </c>
    </row>
    <row customHeight="1" ht="11.25">
      <c r="A174" s="5236" t="s">
        <v>2299</v>
      </c>
      <c r="B174" s="5236" t="s">
        <v>16</v>
      </c>
      <c r="C174" s="5236" t="s">
        <v>2892</v>
      </c>
      <c r="D174" s="5236" t="s">
        <v>2893</v>
      </c>
      <c r="E174" s="5236" t="s">
        <v>2894</v>
      </c>
      <c r="F174" s="5236" t="s">
        <v>2369</v>
      </c>
      <c r="G174" s="5236" t="s">
        <v>28</v>
      </c>
      <c r="H174" s="5236" t="s">
        <v>28</v>
      </c>
      <c r="I174" s="5236" t="s">
        <v>856</v>
      </c>
    </row>
    <row customHeight="1" ht="11.25">
      <c r="A175" s="5236" t="s">
        <v>2299</v>
      </c>
      <c r="B175" s="5236" t="s">
        <v>16</v>
      </c>
      <c r="C175" s="5236" t="s">
        <v>2895</v>
      </c>
      <c r="D175" s="5236" t="s">
        <v>2896</v>
      </c>
      <c r="E175" s="5236" t="s">
        <v>2897</v>
      </c>
      <c r="F175" s="5236" t="s">
        <v>2431</v>
      </c>
      <c r="G175" s="5236" t="s">
        <v>28</v>
      </c>
      <c r="H175" s="5236" t="s">
        <v>28</v>
      </c>
      <c r="I175" s="5236" t="s">
        <v>856</v>
      </c>
    </row>
    <row customHeight="1" ht="11.25">
      <c r="A176" s="5236" t="s">
        <v>2299</v>
      </c>
      <c r="B176" s="5236" t="s">
        <v>16</v>
      </c>
      <c r="C176" s="5236" t="s">
        <v>2898</v>
      </c>
      <c r="D176" s="5236" t="s">
        <v>2899</v>
      </c>
      <c r="E176" s="5236" t="s">
        <v>2900</v>
      </c>
      <c r="F176" s="5236" t="s">
        <v>2883</v>
      </c>
      <c r="G176" s="5236" t="s">
        <v>28</v>
      </c>
      <c r="H176" s="5236" t="s">
        <v>28</v>
      </c>
      <c r="I176" s="5236" t="s">
        <v>856</v>
      </c>
    </row>
    <row customHeight="1" ht="11.25">
      <c r="A177" s="5236" t="s">
        <v>2299</v>
      </c>
      <c r="B177" s="5236" t="s">
        <v>16</v>
      </c>
      <c r="C177" s="5236" t="s">
        <v>2901</v>
      </c>
      <c r="D177" s="5236" t="s">
        <v>2902</v>
      </c>
      <c r="E177" s="5236" t="s">
        <v>2903</v>
      </c>
      <c r="F177" s="5236" t="s">
        <v>2883</v>
      </c>
      <c r="G177" s="5236" t="s">
        <v>28</v>
      </c>
      <c r="H177" s="5236" t="s">
        <v>28</v>
      </c>
      <c r="I177" s="5236" t="s">
        <v>856</v>
      </c>
    </row>
    <row customHeight="1" ht="11.25">
      <c r="A178" s="5236" t="s">
        <v>2299</v>
      </c>
      <c r="B178" s="5236" t="s">
        <v>16</v>
      </c>
      <c r="C178" s="5236" t="s">
        <v>2904</v>
      </c>
      <c r="D178" s="5236" t="s">
        <v>2905</v>
      </c>
      <c r="E178" s="5236" t="s">
        <v>2906</v>
      </c>
      <c r="F178" s="5236" t="s">
        <v>2369</v>
      </c>
      <c r="G178" s="5236" t="s">
        <v>28</v>
      </c>
      <c r="H178" s="5236" t="s">
        <v>28</v>
      </c>
      <c r="I178" s="5236" t="s">
        <v>856</v>
      </c>
    </row>
    <row customHeight="1" ht="11.25">
      <c r="A179" s="5236" t="s">
        <v>2299</v>
      </c>
      <c r="B179" s="5236" t="s">
        <v>16</v>
      </c>
      <c r="C179" s="5236" t="s">
        <v>2907</v>
      </c>
      <c r="D179" s="5236" t="s">
        <v>2908</v>
      </c>
      <c r="E179" s="5236" t="s">
        <v>2909</v>
      </c>
      <c r="F179" s="5236" t="s">
        <v>2328</v>
      </c>
      <c r="G179" s="5236" t="s">
        <v>28</v>
      </c>
      <c r="H179" s="5236" t="s">
        <v>28</v>
      </c>
      <c r="I179" s="5236" t="s">
        <v>856</v>
      </c>
    </row>
    <row customHeight="1" ht="11.25">
      <c r="A180" s="5236" t="s">
        <v>2299</v>
      </c>
      <c r="B180" s="5236" t="s">
        <v>16</v>
      </c>
      <c r="C180" s="5236" t="s">
        <v>2910</v>
      </c>
      <c r="D180" s="5236" t="s">
        <v>2911</v>
      </c>
      <c r="E180" s="5236" t="s">
        <v>2458</v>
      </c>
      <c r="F180" s="5236" t="s">
        <v>2373</v>
      </c>
      <c r="G180" s="5236" t="s">
        <v>28</v>
      </c>
      <c r="H180" s="5236" t="s">
        <v>28</v>
      </c>
      <c r="I180" s="5236" t="s">
        <v>856</v>
      </c>
    </row>
    <row customHeight="1" ht="11.25">
      <c r="A181" s="5236" t="s">
        <v>2299</v>
      </c>
      <c r="B181" s="5236" t="s">
        <v>16</v>
      </c>
      <c r="C181" s="5236" t="s">
        <v>2912</v>
      </c>
      <c r="D181" s="5236" t="s">
        <v>2913</v>
      </c>
      <c r="E181" s="5236" t="s">
        <v>2914</v>
      </c>
      <c r="F181" s="5236" t="s">
        <v>2915</v>
      </c>
      <c r="G181" s="5236" t="s">
        <v>28</v>
      </c>
      <c r="H181" s="5236" t="s">
        <v>28</v>
      </c>
      <c r="I181" s="5236" t="s">
        <v>856</v>
      </c>
    </row>
    <row customHeight="1" ht="11.25">
      <c r="A182" s="5236" t="s">
        <v>2299</v>
      </c>
      <c r="B182" s="5236" t="s">
        <v>16</v>
      </c>
      <c r="C182" s="5236" t="s">
        <v>2916</v>
      </c>
      <c r="D182" s="5236" t="s">
        <v>2917</v>
      </c>
      <c r="E182" s="5236" t="s">
        <v>2918</v>
      </c>
      <c r="F182" s="5236" t="s">
        <v>2919</v>
      </c>
      <c r="G182" s="5236" t="s">
        <v>28</v>
      </c>
      <c r="H182" s="5236" t="s">
        <v>28</v>
      </c>
      <c r="I182" s="5236" t="s">
        <v>856</v>
      </c>
    </row>
    <row customHeight="1" ht="11.25">
      <c r="A183" s="5236" t="s">
        <v>2299</v>
      </c>
      <c r="B183" s="5236" t="s">
        <v>16</v>
      </c>
      <c r="C183" s="5236" t="s">
        <v>2920</v>
      </c>
      <c r="D183" s="5236" t="s">
        <v>2921</v>
      </c>
      <c r="E183" s="5236" t="s">
        <v>2394</v>
      </c>
      <c r="F183" s="5236" t="s">
        <v>2922</v>
      </c>
      <c r="G183" s="5236" t="s">
        <v>28</v>
      </c>
      <c r="H183" s="5236" t="s">
        <v>28</v>
      </c>
      <c r="I183" s="5236" t="s">
        <v>856</v>
      </c>
    </row>
    <row customHeight="1" ht="11.25">
      <c r="A184" s="5236" t="s">
        <v>2299</v>
      </c>
      <c r="B184" s="5236" t="s">
        <v>16</v>
      </c>
      <c r="C184" s="5236" t="s">
        <v>2923</v>
      </c>
      <c r="D184" s="5236" t="s">
        <v>2924</v>
      </c>
      <c r="E184" s="5236" t="s">
        <v>2925</v>
      </c>
      <c r="F184" s="5236" t="s">
        <v>2926</v>
      </c>
      <c r="G184" s="5236" t="s">
        <v>28</v>
      </c>
      <c r="H184" s="5236" t="s">
        <v>28</v>
      </c>
      <c r="I184" s="5236" t="s">
        <v>856</v>
      </c>
    </row>
    <row customHeight="1" ht="11.25">
      <c r="A185" s="5236" t="s">
        <v>2299</v>
      </c>
      <c r="B185" s="5236" t="s">
        <v>16</v>
      </c>
      <c r="C185" s="5236" t="s">
        <v>2927</v>
      </c>
      <c r="D185" s="5236" t="s">
        <v>2928</v>
      </c>
      <c r="E185" s="5236" t="s">
        <v>2929</v>
      </c>
      <c r="F185" s="5236" t="s">
        <v>2930</v>
      </c>
      <c r="G185" s="5236" t="s">
        <v>28</v>
      </c>
      <c r="H185" s="5236" t="s">
        <v>28</v>
      </c>
      <c r="I185" s="5236" t="s">
        <v>856</v>
      </c>
    </row>
    <row customHeight="1" ht="11.25">
      <c r="A186" s="5236" t="s">
        <v>2299</v>
      </c>
      <c r="B186" s="5236" t="s">
        <v>16</v>
      </c>
      <c r="C186" s="5236" t="s">
        <v>2314</v>
      </c>
      <c r="D186" s="5236" t="s">
        <v>2315</v>
      </c>
      <c r="E186" s="5236" t="s">
        <v>2316</v>
      </c>
      <c r="F186" s="5236" t="s">
        <v>2313</v>
      </c>
      <c r="G186" s="5236" t="s">
        <v>28</v>
      </c>
      <c r="H186" s="5236" t="s">
        <v>28</v>
      </c>
      <c r="I186" s="5236" t="s">
        <v>942</v>
      </c>
    </row>
    <row customHeight="1" ht="11.25">
      <c r="A187" s="5236" t="s">
        <v>2299</v>
      </c>
      <c r="B187" s="5236" t="s">
        <v>16</v>
      </c>
      <c r="C187" s="5236" t="s">
        <v>2317</v>
      </c>
      <c r="D187" s="5236" t="s">
        <v>2318</v>
      </c>
      <c r="E187" s="5236" t="s">
        <v>2319</v>
      </c>
      <c r="F187" s="5236" t="s">
        <v>2320</v>
      </c>
      <c r="G187" s="5236" t="s">
        <v>28</v>
      </c>
      <c r="H187" s="5236" t="s">
        <v>28</v>
      </c>
      <c r="I187" s="5236" t="s">
        <v>942</v>
      </c>
    </row>
    <row customHeight="1" ht="11.25">
      <c r="A188" s="5236" t="s">
        <v>2299</v>
      </c>
      <c r="B188" s="5236" t="s">
        <v>16</v>
      </c>
      <c r="C188" s="5236" t="s">
        <v>2333</v>
      </c>
      <c r="D188" s="5236" t="s">
        <v>2334</v>
      </c>
      <c r="E188" s="5236" t="s">
        <v>2335</v>
      </c>
      <c r="F188" s="5236" t="s">
        <v>2336</v>
      </c>
      <c r="G188" s="5236" t="s">
        <v>28</v>
      </c>
      <c r="H188" s="5236" t="s">
        <v>28</v>
      </c>
      <c r="I188" s="5236" t="s">
        <v>942</v>
      </c>
    </row>
    <row customHeight="1" ht="11.25">
      <c r="A189" s="5236" t="s">
        <v>2299</v>
      </c>
      <c r="B189" s="5236" t="s">
        <v>16</v>
      </c>
      <c r="C189" s="5236" t="s">
        <v>2337</v>
      </c>
      <c r="D189" s="5236" t="s">
        <v>2338</v>
      </c>
      <c r="E189" s="5236" t="s">
        <v>2339</v>
      </c>
      <c r="F189" s="5236" t="s">
        <v>2340</v>
      </c>
      <c r="G189" s="5236" t="s">
        <v>28</v>
      </c>
      <c r="H189" s="5236" t="s">
        <v>28</v>
      </c>
      <c r="I189" s="5236" t="s">
        <v>942</v>
      </c>
    </row>
    <row customHeight="1" ht="11.25">
      <c r="A190" s="5236" t="s">
        <v>2299</v>
      </c>
      <c r="B190" s="5236" t="s">
        <v>16</v>
      </c>
      <c r="C190" s="5236" t="s">
        <v>2385</v>
      </c>
      <c r="D190" s="5236" t="s">
        <v>2386</v>
      </c>
      <c r="E190" s="5236" t="s">
        <v>2387</v>
      </c>
      <c r="F190" s="5236" t="s">
        <v>2388</v>
      </c>
      <c r="G190" s="5236" t="s">
        <v>28</v>
      </c>
      <c r="H190" s="5236" t="s">
        <v>28</v>
      </c>
      <c r="I190" s="5236" t="s">
        <v>942</v>
      </c>
    </row>
    <row customHeight="1" ht="11.25">
      <c r="A191" s="5236" t="s">
        <v>2299</v>
      </c>
      <c r="B191" s="5236" t="s">
        <v>16</v>
      </c>
      <c r="C191" s="5236" t="s">
        <v>2399</v>
      </c>
      <c r="D191" s="5236" t="s">
        <v>2400</v>
      </c>
      <c r="E191" s="5236" t="s">
        <v>2401</v>
      </c>
      <c r="F191" s="5236" t="s">
        <v>2402</v>
      </c>
      <c r="G191" s="5236" t="s">
        <v>28</v>
      </c>
      <c r="H191" s="5236" t="s">
        <v>28</v>
      </c>
      <c r="I191" s="5236" t="s">
        <v>942</v>
      </c>
    </row>
    <row customHeight="1" ht="11.25">
      <c r="A192" s="5236" t="s">
        <v>2299</v>
      </c>
      <c r="B192" s="5236" t="s">
        <v>16</v>
      </c>
      <c r="C192" s="5236" t="s">
        <v>2406</v>
      </c>
      <c r="D192" s="5236" t="s">
        <v>2407</v>
      </c>
      <c r="E192" s="5236" t="s">
        <v>2408</v>
      </c>
      <c r="F192" s="5236" t="s">
        <v>2328</v>
      </c>
      <c r="G192" s="5236" t="s">
        <v>28</v>
      </c>
      <c r="H192" s="5236" t="s">
        <v>28</v>
      </c>
      <c r="I192" s="5236" t="s">
        <v>942</v>
      </c>
    </row>
    <row customHeight="1" ht="11.25">
      <c r="A193" s="5236" t="s">
        <v>2299</v>
      </c>
      <c r="B193" s="5236" t="s">
        <v>16</v>
      </c>
      <c r="C193" s="5236" t="s">
        <v>2428</v>
      </c>
      <c r="D193" s="5236" t="s">
        <v>2429</v>
      </c>
      <c r="E193" s="5236" t="s">
        <v>2430</v>
      </c>
      <c r="F193" s="5236" t="s">
        <v>2431</v>
      </c>
      <c r="G193" s="5236" t="s">
        <v>2432</v>
      </c>
      <c r="H193" s="5236" t="s">
        <v>28</v>
      </c>
      <c r="I193" s="5236" t="s">
        <v>942</v>
      </c>
    </row>
    <row customHeight="1" ht="11.25">
      <c r="A194" s="5236" t="s">
        <v>2299</v>
      </c>
      <c r="B194" s="5236" t="s">
        <v>16</v>
      </c>
      <c r="C194" s="5236" t="s">
        <v>2433</v>
      </c>
      <c r="D194" s="5236" t="s">
        <v>2434</v>
      </c>
      <c r="E194" s="5236" t="s">
        <v>2435</v>
      </c>
      <c r="F194" s="5236" t="s">
        <v>2369</v>
      </c>
      <c r="G194" s="5236" t="s">
        <v>28</v>
      </c>
      <c r="H194" s="5236" t="s">
        <v>28</v>
      </c>
      <c r="I194" s="5236" t="s">
        <v>942</v>
      </c>
    </row>
    <row customHeight="1" ht="11.25">
      <c r="A195" s="5236" t="s">
        <v>2299</v>
      </c>
      <c r="B195" s="5236" t="s">
        <v>16</v>
      </c>
      <c r="C195" s="5236" t="s">
        <v>2446</v>
      </c>
      <c r="D195" s="5236" t="s">
        <v>2447</v>
      </c>
      <c r="E195" s="5236" t="s">
        <v>2448</v>
      </c>
      <c r="F195" s="5236" t="s">
        <v>624</v>
      </c>
      <c r="G195" s="5236" t="s">
        <v>28</v>
      </c>
      <c r="H195" s="5236" t="s">
        <v>28</v>
      </c>
      <c r="I195" s="5236" t="s">
        <v>942</v>
      </c>
    </row>
    <row customHeight="1" ht="11.25">
      <c r="A196" s="5236" t="s">
        <v>2299</v>
      </c>
      <c r="B196" s="5236" t="s">
        <v>16</v>
      </c>
      <c r="C196" s="5236" t="s">
        <v>2453</v>
      </c>
      <c r="D196" s="5236" t="s">
        <v>2454</v>
      </c>
      <c r="E196" s="5236" t="s">
        <v>2455</v>
      </c>
      <c r="F196" s="5236" t="s">
        <v>624</v>
      </c>
      <c r="G196" s="5236" t="s">
        <v>28</v>
      </c>
      <c r="H196" s="5236" t="s">
        <v>28</v>
      </c>
      <c r="I196" s="5236" t="s">
        <v>942</v>
      </c>
    </row>
    <row customHeight="1" ht="11.25">
      <c r="A197" s="5236" t="s">
        <v>2299</v>
      </c>
      <c r="B197" s="5236" t="s">
        <v>16</v>
      </c>
      <c r="C197" s="5236" t="s">
        <v>2456</v>
      </c>
      <c r="D197" s="5236" t="s">
        <v>2457</v>
      </c>
      <c r="E197" s="5236" t="s">
        <v>2458</v>
      </c>
      <c r="F197" s="5236" t="s">
        <v>2459</v>
      </c>
      <c r="G197" s="5236" t="s">
        <v>2460</v>
      </c>
      <c r="H197" s="5236" t="s">
        <v>28</v>
      </c>
      <c r="I197" s="5236" t="s">
        <v>942</v>
      </c>
    </row>
    <row customHeight="1" ht="11.25">
      <c r="A198" s="5236" t="s">
        <v>2299</v>
      </c>
      <c r="B198" s="5236" t="s">
        <v>16</v>
      </c>
      <c r="C198" s="5236" t="s">
        <v>28</v>
      </c>
      <c r="D198" s="5236" t="s">
        <v>2461</v>
      </c>
      <c r="E198" s="5236" t="s">
        <v>2462</v>
      </c>
      <c r="F198" s="5236" t="s">
        <v>2313</v>
      </c>
      <c r="G198" s="5236" t="s">
        <v>28</v>
      </c>
      <c r="H198" s="5236" t="s">
        <v>28</v>
      </c>
      <c r="I198" s="5236" t="s">
        <v>942</v>
      </c>
    </row>
    <row customHeight="1" ht="11.25">
      <c r="A199" s="5236" t="s">
        <v>2299</v>
      </c>
      <c r="B199" s="5236" t="s">
        <v>16</v>
      </c>
      <c r="C199" s="5236" t="s">
        <v>2467</v>
      </c>
      <c r="D199" s="5236" t="s">
        <v>2468</v>
      </c>
      <c r="E199" s="5236" t="s">
        <v>2418</v>
      </c>
      <c r="F199" s="5236" t="s">
        <v>2469</v>
      </c>
      <c r="G199" s="5236" t="s">
        <v>28</v>
      </c>
      <c r="H199" s="5236" t="s">
        <v>28</v>
      </c>
      <c r="I199" s="5236" t="s">
        <v>942</v>
      </c>
    </row>
    <row customHeight="1" ht="11.25">
      <c r="A200" s="5236" t="s">
        <v>2299</v>
      </c>
      <c r="B200" s="5236" t="s">
        <v>16</v>
      </c>
      <c r="C200" s="5236" t="s">
        <v>2493</v>
      </c>
      <c r="D200" s="5236" t="s">
        <v>2494</v>
      </c>
      <c r="E200" s="5236" t="s">
        <v>2495</v>
      </c>
      <c r="F200" s="5236" t="s">
        <v>2478</v>
      </c>
      <c r="G200" s="5236" t="s">
        <v>28</v>
      </c>
      <c r="H200" s="5236" t="s">
        <v>28</v>
      </c>
      <c r="I200" s="5236" t="s">
        <v>942</v>
      </c>
    </row>
    <row customHeight="1" ht="11.25">
      <c r="A201" s="5236" t="s">
        <v>2299</v>
      </c>
      <c r="B201" s="5236" t="s">
        <v>16</v>
      </c>
      <c r="C201" s="5236" t="s">
        <v>2504</v>
      </c>
      <c r="D201" s="5236" t="s">
        <v>2505</v>
      </c>
      <c r="E201" s="5236" t="s">
        <v>2506</v>
      </c>
      <c r="F201" s="5236" t="s">
        <v>2313</v>
      </c>
      <c r="G201" s="5236" t="s">
        <v>28</v>
      </c>
      <c r="H201" s="5236" t="s">
        <v>28</v>
      </c>
      <c r="I201" s="5236" t="s">
        <v>942</v>
      </c>
    </row>
    <row customHeight="1" ht="11.25">
      <c r="A202" s="5236" t="s">
        <v>2299</v>
      </c>
      <c r="B202" s="5236" t="s">
        <v>16</v>
      </c>
      <c r="C202" s="5236" t="s">
        <v>2507</v>
      </c>
      <c r="D202" s="5236" t="s">
        <v>2508</v>
      </c>
      <c r="E202" s="5236" t="s">
        <v>2509</v>
      </c>
      <c r="F202" s="5236" t="s">
        <v>2510</v>
      </c>
      <c r="G202" s="5236" t="s">
        <v>2511</v>
      </c>
      <c r="H202" s="5236" t="s">
        <v>28</v>
      </c>
      <c r="I202" s="5236" t="s">
        <v>942</v>
      </c>
    </row>
    <row customHeight="1" ht="11.25">
      <c r="A203" s="5236" t="s">
        <v>2299</v>
      </c>
      <c r="B203" s="5236" t="s">
        <v>16</v>
      </c>
      <c r="C203" s="5236" t="s">
        <v>2512</v>
      </c>
      <c r="D203" s="5236" t="s">
        <v>2513</v>
      </c>
      <c r="E203" s="5236" t="s">
        <v>2514</v>
      </c>
      <c r="F203" s="5236" t="s">
        <v>2478</v>
      </c>
      <c r="G203" s="5236" t="s">
        <v>28</v>
      </c>
      <c r="H203" s="5236" t="s">
        <v>28</v>
      </c>
      <c r="I203" s="5236" t="s">
        <v>942</v>
      </c>
    </row>
    <row customHeight="1" ht="11.25">
      <c r="A204" s="5236" t="s">
        <v>2299</v>
      </c>
      <c r="B204" s="5236" t="s">
        <v>16</v>
      </c>
      <c r="C204" s="5236" t="s">
        <v>2522</v>
      </c>
      <c r="D204" s="5236" t="s">
        <v>2523</v>
      </c>
      <c r="E204" s="5236" t="s">
        <v>2524</v>
      </c>
      <c r="F204" s="5236" t="s">
        <v>2359</v>
      </c>
      <c r="G204" s="5236" t="s">
        <v>2525</v>
      </c>
      <c r="H204" s="5236" t="s">
        <v>28</v>
      </c>
      <c r="I204" s="5236" t="s">
        <v>942</v>
      </c>
    </row>
    <row customHeight="1" ht="11.25">
      <c r="A205" s="5236" t="s">
        <v>2299</v>
      </c>
      <c r="B205" s="5236" t="s">
        <v>16</v>
      </c>
      <c r="C205" s="5236" t="s">
        <v>2526</v>
      </c>
      <c r="D205" s="5236" t="s">
        <v>2527</v>
      </c>
      <c r="E205" s="5236" t="s">
        <v>2528</v>
      </c>
      <c r="F205" s="5236" t="s">
        <v>2359</v>
      </c>
      <c r="G205" s="5236" t="s">
        <v>28</v>
      </c>
      <c r="H205" s="5236" t="s">
        <v>28</v>
      </c>
      <c r="I205" s="5236" t="s">
        <v>942</v>
      </c>
    </row>
    <row customHeight="1" ht="11.25">
      <c r="A206" s="5236" t="s">
        <v>2299</v>
      </c>
      <c r="B206" s="5236" t="s">
        <v>16</v>
      </c>
      <c r="C206" s="5236" t="s">
        <v>2539</v>
      </c>
      <c r="D206" s="5236" t="s">
        <v>2540</v>
      </c>
      <c r="E206" s="5236" t="s">
        <v>2541</v>
      </c>
      <c r="F206" s="5236" t="s">
        <v>2542</v>
      </c>
      <c r="G206" s="5236" t="s">
        <v>28</v>
      </c>
      <c r="H206" s="5236" t="s">
        <v>28</v>
      </c>
      <c r="I206" s="5236" t="s">
        <v>942</v>
      </c>
    </row>
    <row customHeight="1" ht="11.25">
      <c r="A207" s="5236" t="s">
        <v>2299</v>
      </c>
      <c r="B207" s="5236" t="s">
        <v>16</v>
      </c>
      <c r="C207" s="5236" t="s">
        <v>2543</v>
      </c>
      <c r="D207" s="5236" t="s">
        <v>2544</v>
      </c>
      <c r="E207" s="5236" t="s">
        <v>2545</v>
      </c>
      <c r="F207" s="5236" t="s">
        <v>2542</v>
      </c>
      <c r="G207" s="5236" t="s">
        <v>28</v>
      </c>
      <c r="H207" s="5236" t="s">
        <v>28</v>
      </c>
      <c r="I207" s="5236" t="s">
        <v>942</v>
      </c>
    </row>
    <row customHeight="1" ht="11.25">
      <c r="A208" s="5236" t="s">
        <v>2299</v>
      </c>
      <c r="B208" s="5236" t="s">
        <v>16</v>
      </c>
      <c r="C208" s="5236" t="s">
        <v>2552</v>
      </c>
      <c r="D208" s="5236" t="s">
        <v>2553</v>
      </c>
      <c r="E208" s="5236" t="s">
        <v>2554</v>
      </c>
      <c r="F208" s="5236" t="s">
        <v>2478</v>
      </c>
      <c r="G208" s="5236" t="s">
        <v>28</v>
      </c>
      <c r="H208" s="5236" t="s">
        <v>28</v>
      </c>
      <c r="I208" s="5236" t="s">
        <v>942</v>
      </c>
    </row>
    <row customHeight="1" ht="11.25">
      <c r="A209" s="5236" t="s">
        <v>2299</v>
      </c>
      <c r="B209" s="5236" t="s">
        <v>16</v>
      </c>
      <c r="C209" s="5236" t="s">
        <v>2582</v>
      </c>
      <c r="D209" s="5236" t="s">
        <v>2583</v>
      </c>
      <c r="E209" s="5236" t="s">
        <v>2584</v>
      </c>
      <c r="F209" s="5236" t="s">
        <v>2542</v>
      </c>
      <c r="G209" s="5236" t="s">
        <v>28</v>
      </c>
      <c r="H209" s="5236" t="s">
        <v>28</v>
      </c>
      <c r="I209" s="5236" t="s">
        <v>942</v>
      </c>
    </row>
    <row customHeight="1" ht="11.25">
      <c r="A210" s="5236" t="s">
        <v>2299</v>
      </c>
      <c r="B210" s="5236" t="s">
        <v>16</v>
      </c>
      <c r="C210" s="5236" t="s">
        <v>2931</v>
      </c>
      <c r="D210" s="5236" t="s">
        <v>2932</v>
      </c>
      <c r="E210" s="5236" t="s">
        <v>2933</v>
      </c>
      <c r="F210" s="5236" t="s">
        <v>2478</v>
      </c>
      <c r="G210" s="5236" t="s">
        <v>28</v>
      </c>
      <c r="H210" s="5236" t="s">
        <v>28</v>
      </c>
      <c r="I210" s="5236" t="s">
        <v>942</v>
      </c>
    </row>
    <row customHeight="1" ht="11.25">
      <c r="A211" s="5236" t="s">
        <v>2299</v>
      </c>
      <c r="B211" s="5236" t="s">
        <v>16</v>
      </c>
      <c r="C211" s="5236" t="s">
        <v>2618</v>
      </c>
      <c r="D211" s="5236" t="s">
        <v>2619</v>
      </c>
      <c r="E211" s="5236" t="s">
        <v>2620</v>
      </c>
      <c r="F211" s="5236" t="s">
        <v>2415</v>
      </c>
      <c r="G211" s="5236" t="s">
        <v>28</v>
      </c>
      <c r="H211" s="5236" t="s">
        <v>28</v>
      </c>
      <c r="I211" s="5236" t="s">
        <v>942</v>
      </c>
    </row>
    <row customHeight="1" ht="11.25">
      <c r="A212" s="5236" t="s">
        <v>2299</v>
      </c>
      <c r="B212" s="5236" t="s">
        <v>16</v>
      </c>
      <c r="C212" s="5236" t="s">
        <v>2632</v>
      </c>
      <c r="D212" s="5236" t="s">
        <v>2633</v>
      </c>
      <c r="E212" s="5236" t="s">
        <v>2634</v>
      </c>
      <c r="F212" s="5236" t="s">
        <v>2373</v>
      </c>
      <c r="G212" s="5236" t="s">
        <v>28</v>
      </c>
      <c r="H212" s="5236" t="s">
        <v>28</v>
      </c>
      <c r="I212" s="5236" t="s">
        <v>942</v>
      </c>
    </row>
    <row customHeight="1" ht="11.25">
      <c r="A213" s="5236" t="s">
        <v>2299</v>
      </c>
      <c r="B213" s="5236" t="s">
        <v>16</v>
      </c>
      <c r="C213" s="5236" t="s">
        <v>2645</v>
      </c>
      <c r="D213" s="5236" t="s">
        <v>2646</v>
      </c>
      <c r="E213" s="5236" t="s">
        <v>2647</v>
      </c>
      <c r="F213" s="5236" t="s">
        <v>2431</v>
      </c>
      <c r="G213" s="5236" t="s">
        <v>28</v>
      </c>
      <c r="H213" s="5236" t="s">
        <v>28</v>
      </c>
      <c r="I213" s="5236" t="s">
        <v>942</v>
      </c>
    </row>
    <row customHeight="1" ht="11.25">
      <c r="A214" s="5236" t="s">
        <v>2299</v>
      </c>
      <c r="B214" s="5236" t="s">
        <v>16</v>
      </c>
      <c r="C214" s="5236" t="s">
        <v>2652</v>
      </c>
      <c r="D214" s="5236" t="s">
        <v>2653</v>
      </c>
      <c r="E214" s="5236" t="s">
        <v>2654</v>
      </c>
      <c r="F214" s="5236" t="s">
        <v>2542</v>
      </c>
      <c r="G214" s="5236" t="s">
        <v>2655</v>
      </c>
      <c r="H214" s="5236" t="s">
        <v>28</v>
      </c>
      <c r="I214" s="5236" t="s">
        <v>942</v>
      </c>
    </row>
    <row customHeight="1" ht="11.25">
      <c r="A215" s="5236" t="s">
        <v>2299</v>
      </c>
      <c r="B215" s="5236" t="s">
        <v>16</v>
      </c>
      <c r="C215" s="5236" t="s">
        <v>2660</v>
      </c>
      <c r="D215" s="5236" t="s">
        <v>2661</v>
      </c>
      <c r="E215" s="5236" t="s">
        <v>2662</v>
      </c>
      <c r="F215" s="5236" t="s">
        <v>2601</v>
      </c>
      <c r="G215" s="5236" t="s">
        <v>2663</v>
      </c>
      <c r="H215" s="5236" t="s">
        <v>28</v>
      </c>
      <c r="I215" s="5236" t="s">
        <v>942</v>
      </c>
    </row>
    <row customHeight="1" ht="11.25">
      <c r="A216" s="5236" t="s">
        <v>2299</v>
      </c>
      <c r="B216" s="5236" t="s">
        <v>16</v>
      </c>
      <c r="C216" s="5236" t="s">
        <v>2667</v>
      </c>
      <c r="D216" s="5236" t="s">
        <v>2668</v>
      </c>
      <c r="E216" s="5236" t="s">
        <v>2669</v>
      </c>
      <c r="F216" s="5236" t="s">
        <v>2415</v>
      </c>
      <c r="G216" s="5236" t="s">
        <v>28</v>
      </c>
      <c r="H216" s="5236" t="s">
        <v>28</v>
      </c>
      <c r="I216" s="5236" t="s">
        <v>942</v>
      </c>
    </row>
    <row customHeight="1" ht="11.25">
      <c r="A217" s="5236" t="s">
        <v>2299</v>
      </c>
      <c r="B217" s="5236" t="s">
        <v>16</v>
      </c>
      <c r="C217" s="5236" t="s">
        <v>2686</v>
      </c>
      <c r="D217" s="5236" t="s">
        <v>2687</v>
      </c>
      <c r="E217" s="5236" t="s">
        <v>2688</v>
      </c>
      <c r="F217" s="5236" t="s">
        <v>51</v>
      </c>
      <c r="G217" s="5236" t="s">
        <v>2689</v>
      </c>
      <c r="H217" s="5236" t="s">
        <v>28</v>
      </c>
      <c r="I217" s="5236" t="s">
        <v>942</v>
      </c>
    </row>
    <row customHeight="1" ht="11.25">
      <c r="A218" s="5236" t="s">
        <v>2299</v>
      </c>
      <c r="B218" s="5236" t="s">
        <v>16</v>
      </c>
      <c r="C218" s="5236" t="s">
        <v>2690</v>
      </c>
      <c r="D218" s="5236" t="s">
        <v>2691</v>
      </c>
      <c r="E218" s="5236" t="s">
        <v>2692</v>
      </c>
      <c r="F218" s="5236" t="s">
        <v>2521</v>
      </c>
      <c r="G218" s="5236" t="s">
        <v>2693</v>
      </c>
      <c r="H218" s="5236" t="s">
        <v>28</v>
      </c>
      <c r="I218" s="5236" t="s">
        <v>942</v>
      </c>
    </row>
    <row customHeight="1" ht="11.25">
      <c r="A219" s="5236" t="s">
        <v>2299</v>
      </c>
      <c r="B219" s="5236" t="s">
        <v>16</v>
      </c>
      <c r="C219" s="5236" t="s">
        <v>2694</v>
      </c>
      <c r="D219" s="5236" t="s">
        <v>2695</v>
      </c>
      <c r="E219" s="5236" t="s">
        <v>2696</v>
      </c>
      <c r="F219" s="5236" t="s">
        <v>2510</v>
      </c>
      <c r="G219" s="5236" t="s">
        <v>2697</v>
      </c>
      <c r="H219" s="5236" t="s">
        <v>28</v>
      </c>
      <c r="I219" s="5236" t="s">
        <v>942</v>
      </c>
    </row>
    <row customHeight="1" ht="11.25">
      <c r="A220" s="5236" t="s">
        <v>2299</v>
      </c>
      <c r="B220" s="5236" t="s">
        <v>16</v>
      </c>
      <c r="C220" s="5236" t="s">
        <v>13</v>
      </c>
      <c r="D220" s="5236" t="s">
        <v>46</v>
      </c>
      <c r="E220" s="5236" t="s">
        <v>49</v>
      </c>
      <c r="F220" s="5236" t="s">
        <v>51</v>
      </c>
      <c r="G220" s="5236" t="s">
        <v>28</v>
      </c>
      <c r="H220" s="5236" t="s">
        <v>28</v>
      </c>
      <c r="I220" s="5236" t="s">
        <v>942</v>
      </c>
    </row>
    <row customHeight="1" ht="11.25">
      <c r="A221" s="5236" t="s">
        <v>2299</v>
      </c>
      <c r="B221" s="5236" t="s">
        <v>16</v>
      </c>
      <c r="C221" s="5236" t="s">
        <v>2698</v>
      </c>
      <c r="D221" s="5236" t="s">
        <v>2699</v>
      </c>
      <c r="E221" s="5236" t="s">
        <v>2700</v>
      </c>
      <c r="F221" s="5236" t="s">
        <v>51</v>
      </c>
      <c r="G221" s="5236" t="s">
        <v>2701</v>
      </c>
      <c r="H221" s="5236" t="s">
        <v>28</v>
      </c>
      <c r="I221" s="5236" t="s">
        <v>942</v>
      </c>
    </row>
    <row customHeight="1" ht="11.25">
      <c r="A222" s="5236" t="s">
        <v>2299</v>
      </c>
      <c r="B222" s="5236" t="s">
        <v>16</v>
      </c>
      <c r="C222" s="5236" t="s">
        <v>2705</v>
      </c>
      <c r="D222" s="5236" t="s">
        <v>2706</v>
      </c>
      <c r="E222" s="5236" t="s">
        <v>2707</v>
      </c>
      <c r="F222" s="5236" t="s">
        <v>2473</v>
      </c>
      <c r="G222" s="5236" t="s">
        <v>2708</v>
      </c>
      <c r="H222" s="5236" t="s">
        <v>28</v>
      </c>
      <c r="I222" s="5236" t="s">
        <v>942</v>
      </c>
    </row>
    <row customHeight="1" ht="11.25">
      <c r="A223" s="5236" t="s">
        <v>2299</v>
      </c>
      <c r="B223" s="5236" t="s">
        <v>16</v>
      </c>
      <c r="C223" s="5236" t="s">
        <v>2713</v>
      </c>
      <c r="D223" s="5236" t="s">
        <v>2714</v>
      </c>
      <c r="E223" s="5236" t="s">
        <v>2715</v>
      </c>
      <c r="F223" s="5236" t="s">
        <v>2415</v>
      </c>
      <c r="G223" s="5236" t="s">
        <v>2716</v>
      </c>
      <c r="H223" s="5236" t="s">
        <v>28</v>
      </c>
      <c r="I223" s="5236" t="s">
        <v>942</v>
      </c>
    </row>
    <row customHeight="1" ht="11.25">
      <c r="A224" s="5236" t="s">
        <v>2299</v>
      </c>
      <c r="B224" s="5236" t="s">
        <v>16</v>
      </c>
      <c r="C224" s="5236" t="s">
        <v>2731</v>
      </c>
      <c r="D224" s="5236" t="s">
        <v>2732</v>
      </c>
      <c r="E224" s="5236" t="s">
        <v>2733</v>
      </c>
      <c r="F224" s="5236" t="s">
        <v>2478</v>
      </c>
      <c r="G224" s="5236" t="s">
        <v>28</v>
      </c>
      <c r="H224" s="5236" t="s">
        <v>28</v>
      </c>
      <c r="I224" s="5236" t="s">
        <v>942</v>
      </c>
    </row>
    <row customHeight="1" ht="11.25">
      <c r="A225" s="5236" t="s">
        <v>2299</v>
      </c>
      <c r="B225" s="5236" t="s">
        <v>16</v>
      </c>
      <c r="C225" s="5236" t="s">
        <v>2745</v>
      </c>
      <c r="D225" s="5236" t="s">
        <v>2746</v>
      </c>
      <c r="E225" s="5236" t="s">
        <v>2747</v>
      </c>
      <c r="F225" s="5236" t="s">
        <v>2478</v>
      </c>
      <c r="G225" s="5236" t="s">
        <v>28</v>
      </c>
      <c r="H225" s="5236" t="s">
        <v>28</v>
      </c>
      <c r="I225" s="5236" t="s">
        <v>942</v>
      </c>
    </row>
    <row customHeight="1" ht="11.25">
      <c r="A226" s="5236" t="s">
        <v>2299</v>
      </c>
      <c r="B226" s="5236" t="s">
        <v>16</v>
      </c>
      <c r="C226" s="5236" t="s">
        <v>2782</v>
      </c>
      <c r="D226" s="5236" t="s">
        <v>2783</v>
      </c>
      <c r="E226" s="5236" t="s">
        <v>2784</v>
      </c>
      <c r="F226" s="5236" t="s">
        <v>2415</v>
      </c>
      <c r="G226" s="5236" t="s">
        <v>28</v>
      </c>
      <c r="H226" s="5236" t="s">
        <v>28</v>
      </c>
      <c r="I226" s="5236" t="s">
        <v>942</v>
      </c>
    </row>
    <row customHeight="1" ht="11.25">
      <c r="A227" s="5236" t="s">
        <v>2299</v>
      </c>
      <c r="B227" s="5236" t="s">
        <v>16</v>
      </c>
      <c r="C227" s="5236" t="s">
        <v>2788</v>
      </c>
      <c r="D227" s="5236" t="s">
        <v>2789</v>
      </c>
      <c r="E227" s="5236" t="s">
        <v>2790</v>
      </c>
      <c r="F227" s="5236" t="s">
        <v>2336</v>
      </c>
      <c r="G227" s="5236" t="s">
        <v>28</v>
      </c>
      <c r="H227" s="5236" t="s">
        <v>28</v>
      </c>
      <c r="I227" s="5236" t="s">
        <v>942</v>
      </c>
    </row>
    <row customHeight="1" ht="11.25">
      <c r="A228" s="5236" t="s">
        <v>2299</v>
      </c>
      <c r="B228" s="5236" t="s">
        <v>16</v>
      </c>
      <c r="C228" s="5236" t="s">
        <v>2800</v>
      </c>
      <c r="D228" s="5236" t="s">
        <v>2801</v>
      </c>
      <c r="E228" s="5236" t="s">
        <v>2802</v>
      </c>
      <c r="F228" s="5236" t="s">
        <v>2336</v>
      </c>
      <c r="G228" s="5236" t="s">
        <v>2489</v>
      </c>
      <c r="H228" s="5236" t="s">
        <v>28</v>
      </c>
      <c r="I228" s="5236" t="s">
        <v>942</v>
      </c>
    </row>
    <row customHeight="1" ht="11.25">
      <c r="A229" s="5236" t="s">
        <v>2299</v>
      </c>
      <c r="B229" s="5236" t="s">
        <v>16</v>
      </c>
      <c r="C229" s="5236" t="s">
        <v>2815</v>
      </c>
      <c r="D229" s="5236" t="s">
        <v>2816</v>
      </c>
      <c r="E229" s="5236" t="s">
        <v>2817</v>
      </c>
      <c r="F229" s="5236" t="s">
        <v>2328</v>
      </c>
      <c r="G229" s="5236" t="s">
        <v>28</v>
      </c>
      <c r="H229" s="5236" t="s">
        <v>28</v>
      </c>
      <c r="I229" s="5236" t="s">
        <v>942</v>
      </c>
    </row>
    <row customHeight="1" ht="11.25">
      <c r="A230" s="5236" t="s">
        <v>2299</v>
      </c>
      <c r="B230" s="5236" t="s">
        <v>16</v>
      </c>
      <c r="C230" s="5236" t="s">
        <v>2833</v>
      </c>
      <c r="D230" s="5236" t="s">
        <v>2834</v>
      </c>
      <c r="E230" s="5236" t="s">
        <v>2835</v>
      </c>
      <c r="F230" s="5236" t="s">
        <v>2313</v>
      </c>
      <c r="G230" s="5236" t="s">
        <v>2655</v>
      </c>
      <c r="H230" s="5236" t="s">
        <v>28</v>
      </c>
      <c r="I230" s="5236" t="s">
        <v>942</v>
      </c>
    </row>
    <row customHeight="1" ht="11.25">
      <c r="A231" s="5236" t="s">
        <v>2299</v>
      </c>
      <c r="B231" s="5236" t="s">
        <v>16</v>
      </c>
      <c r="C231" s="5236" t="s">
        <v>2839</v>
      </c>
      <c r="D231" s="5236" t="s">
        <v>2840</v>
      </c>
      <c r="E231" s="5236" t="s">
        <v>2841</v>
      </c>
      <c r="F231" s="5236" t="s">
        <v>2478</v>
      </c>
      <c r="G231" s="5236" t="s">
        <v>28</v>
      </c>
      <c r="H231" s="5236" t="s">
        <v>28</v>
      </c>
      <c r="I231" s="5236" t="s">
        <v>942</v>
      </c>
    </row>
    <row customHeight="1" ht="11.25">
      <c r="A232" s="5236" t="s">
        <v>2299</v>
      </c>
      <c r="B232" s="5236" t="s">
        <v>16</v>
      </c>
      <c r="C232" s="5236" t="s">
        <v>2845</v>
      </c>
      <c r="D232" s="5236" t="s">
        <v>2846</v>
      </c>
      <c r="E232" s="5236" t="s">
        <v>2847</v>
      </c>
      <c r="F232" s="5236" t="s">
        <v>51</v>
      </c>
      <c r="G232" s="5236" t="s">
        <v>2848</v>
      </c>
      <c r="H232" s="5236" t="s">
        <v>28</v>
      </c>
      <c r="I232" s="5236" t="s">
        <v>942</v>
      </c>
    </row>
    <row customHeight="1" ht="11.25">
      <c r="A233" s="5236" t="s">
        <v>2299</v>
      </c>
      <c r="B233" s="5236" t="s">
        <v>16</v>
      </c>
      <c r="C233" s="5236" t="s">
        <v>2849</v>
      </c>
      <c r="D233" s="5236" t="s">
        <v>2850</v>
      </c>
      <c r="E233" s="5236" t="s">
        <v>2851</v>
      </c>
      <c r="F233" s="5236" t="s">
        <v>2336</v>
      </c>
      <c r="G233" s="5236" t="s">
        <v>28</v>
      </c>
      <c r="H233" s="5236" t="s">
        <v>28</v>
      </c>
      <c r="I233" s="5236" t="s">
        <v>942</v>
      </c>
    </row>
    <row customHeight="1" ht="11.25">
      <c r="A234" s="5236" t="s">
        <v>2299</v>
      </c>
      <c r="B234" s="5236" t="s">
        <v>16</v>
      </c>
      <c r="C234" s="5236" t="s">
        <v>2852</v>
      </c>
      <c r="D234" s="5236" t="s">
        <v>2853</v>
      </c>
      <c r="E234" s="5236" t="s">
        <v>2854</v>
      </c>
      <c r="F234" s="5236" t="s">
        <v>2427</v>
      </c>
      <c r="G234" s="5236" t="s">
        <v>2855</v>
      </c>
      <c r="H234" s="5236" t="s">
        <v>28</v>
      </c>
      <c r="I234" s="5236" t="s">
        <v>942</v>
      </c>
    </row>
    <row customHeight="1" ht="11.25">
      <c r="A235" s="5236" t="s">
        <v>2299</v>
      </c>
      <c r="B235" s="5236" t="s">
        <v>16</v>
      </c>
      <c r="C235" s="5236" t="s">
        <v>2870</v>
      </c>
      <c r="D235" s="5236" t="s">
        <v>2871</v>
      </c>
      <c r="E235" s="5236" t="s">
        <v>2872</v>
      </c>
      <c r="F235" s="5236" t="s">
        <v>2601</v>
      </c>
      <c r="G235" s="5236" t="s">
        <v>28</v>
      </c>
      <c r="H235" s="5236" t="s">
        <v>28</v>
      </c>
      <c r="I235" s="5236" t="s">
        <v>942</v>
      </c>
    </row>
    <row customHeight="1" ht="11.25">
      <c r="A236" s="5236" t="s">
        <v>2299</v>
      </c>
      <c r="B236" s="5236" t="s">
        <v>16</v>
      </c>
      <c r="C236" s="5236" t="s">
        <v>2873</v>
      </c>
      <c r="D236" s="5236" t="s">
        <v>2874</v>
      </c>
      <c r="E236" s="5236" t="s">
        <v>2875</v>
      </c>
      <c r="F236" s="5236" t="s">
        <v>2876</v>
      </c>
      <c r="G236" s="5236" t="s">
        <v>28</v>
      </c>
      <c r="H236" s="5236" t="s">
        <v>28</v>
      </c>
      <c r="I236" s="5236" t="s">
        <v>942</v>
      </c>
    </row>
    <row customHeight="1" ht="11.25">
      <c r="A237" s="5236" t="s">
        <v>2299</v>
      </c>
      <c r="B237" s="5236" t="s">
        <v>16</v>
      </c>
      <c r="C237" s="5236" t="s">
        <v>2877</v>
      </c>
      <c r="D237" s="5236" t="s">
        <v>2878</v>
      </c>
      <c r="E237" s="5236" t="s">
        <v>2879</v>
      </c>
      <c r="F237" s="5236" t="s">
        <v>2473</v>
      </c>
      <c r="G237" s="5236" t="s">
        <v>28</v>
      </c>
      <c r="H237" s="5236" t="s">
        <v>28</v>
      </c>
      <c r="I237" s="5236" t="s">
        <v>942</v>
      </c>
    </row>
    <row customHeight="1" ht="11.25">
      <c r="A238" s="5236" t="s">
        <v>2299</v>
      </c>
      <c r="B238" s="5236" t="s">
        <v>16</v>
      </c>
      <c r="C238" s="5236" t="s">
        <v>2907</v>
      </c>
      <c r="D238" s="5236" t="s">
        <v>2908</v>
      </c>
      <c r="E238" s="5236" t="s">
        <v>2909</v>
      </c>
      <c r="F238" s="5236" t="s">
        <v>2328</v>
      </c>
      <c r="G238" s="5236" t="s">
        <v>28</v>
      </c>
      <c r="H238" s="5236" t="s">
        <v>28</v>
      </c>
      <c r="I238" s="5236" t="s">
        <v>942</v>
      </c>
    </row>
    <row customHeight="1" ht="11.25">
      <c r="A239" s="5236" t="s">
        <v>2299</v>
      </c>
      <c r="B239" s="5236" t="s">
        <v>16</v>
      </c>
      <c r="C239" s="5236" t="s">
        <v>2910</v>
      </c>
      <c r="D239" s="5236" t="s">
        <v>2911</v>
      </c>
      <c r="E239" s="5236" t="s">
        <v>2458</v>
      </c>
      <c r="F239" s="5236" t="s">
        <v>2373</v>
      </c>
      <c r="G239" s="5236" t="s">
        <v>28</v>
      </c>
      <c r="H239" s="5236" t="s">
        <v>28</v>
      </c>
      <c r="I239" s="5236" t="s">
        <v>942</v>
      </c>
    </row>
    <row customHeight="1" ht="11.25">
      <c r="A240" s="5236" t="s">
        <v>2299</v>
      </c>
      <c r="B240" s="5236" t="s">
        <v>16</v>
      </c>
      <c r="C240" s="5236" t="s">
        <v>2912</v>
      </c>
      <c r="D240" s="5236" t="s">
        <v>2913</v>
      </c>
      <c r="E240" s="5236" t="s">
        <v>2914</v>
      </c>
      <c r="F240" s="5236" t="s">
        <v>2915</v>
      </c>
      <c r="G240" s="5236" t="s">
        <v>28</v>
      </c>
      <c r="H240" s="5236" t="s">
        <v>28</v>
      </c>
      <c r="I240" s="5236" t="s">
        <v>942</v>
      </c>
    </row>
    <row customHeight="1" ht="11.25">
      <c r="A241" s="5236" t="s">
        <v>2299</v>
      </c>
      <c r="B241" s="5236" t="s">
        <v>16</v>
      </c>
      <c r="C241" s="5236" t="s">
        <v>2923</v>
      </c>
      <c r="D241" s="5236" t="s">
        <v>2924</v>
      </c>
      <c r="E241" s="5236" t="s">
        <v>2925</v>
      </c>
      <c r="F241" s="5236" t="s">
        <v>2926</v>
      </c>
      <c r="G241" s="5236" t="s">
        <v>28</v>
      </c>
      <c r="H241" s="5236" t="s">
        <v>28</v>
      </c>
      <c r="I241" s="5236" t="s">
        <v>942</v>
      </c>
    </row>
    <row customHeight="1" ht="11.25">
      <c r="A242" s="5236" t="s">
        <v>2299</v>
      </c>
      <c r="B242" s="5236" t="s">
        <v>16</v>
      </c>
      <c r="C242" s="5236" t="s">
        <v>2305</v>
      </c>
      <c r="D242" s="5236" t="s">
        <v>2306</v>
      </c>
      <c r="E242" s="5236" t="s">
        <v>2307</v>
      </c>
      <c r="F242" s="5236" t="s">
        <v>2308</v>
      </c>
      <c r="G242" s="5236" t="s">
        <v>2309</v>
      </c>
      <c r="H242" s="5236" t="s">
        <v>28</v>
      </c>
      <c r="I242" s="5236" t="s">
        <v>902</v>
      </c>
    </row>
    <row customHeight="1" ht="11.25">
      <c r="A243" s="5236" t="s">
        <v>2299</v>
      </c>
      <c r="B243" s="5236" t="s">
        <v>16</v>
      </c>
      <c r="C243" s="5236" t="s">
        <v>2934</v>
      </c>
      <c r="D243" s="5236" t="s">
        <v>2935</v>
      </c>
      <c r="E243" s="5236" t="s">
        <v>2936</v>
      </c>
      <c r="F243" s="5236" t="s">
        <v>2521</v>
      </c>
      <c r="G243" s="5236" t="s">
        <v>2937</v>
      </c>
      <c r="H243" s="5236" t="s">
        <v>28</v>
      </c>
      <c r="I243" s="5236" t="s">
        <v>902</v>
      </c>
    </row>
    <row customHeight="1" ht="11.25">
      <c r="A244" s="5236" t="s">
        <v>2299</v>
      </c>
      <c r="B244" s="5236" t="s">
        <v>16</v>
      </c>
      <c r="C244" s="5236" t="s">
        <v>2314</v>
      </c>
      <c r="D244" s="5236" t="s">
        <v>2315</v>
      </c>
      <c r="E244" s="5236" t="s">
        <v>2316</v>
      </c>
      <c r="F244" s="5236" t="s">
        <v>2313</v>
      </c>
      <c r="G244" s="5236" t="s">
        <v>28</v>
      </c>
      <c r="H244" s="5236" t="s">
        <v>28</v>
      </c>
      <c r="I244" s="5236" t="s">
        <v>902</v>
      </c>
    </row>
    <row customHeight="1" ht="11.25">
      <c r="A245" s="5236" t="s">
        <v>2299</v>
      </c>
      <c r="B245" s="5236" t="s">
        <v>16</v>
      </c>
      <c r="C245" s="5236" t="s">
        <v>2317</v>
      </c>
      <c r="D245" s="5236" t="s">
        <v>2318</v>
      </c>
      <c r="E245" s="5236" t="s">
        <v>2319</v>
      </c>
      <c r="F245" s="5236" t="s">
        <v>2320</v>
      </c>
      <c r="G245" s="5236" t="s">
        <v>28</v>
      </c>
      <c r="H245" s="5236" t="s">
        <v>28</v>
      </c>
      <c r="I245" s="5236" t="s">
        <v>902</v>
      </c>
    </row>
    <row customHeight="1" ht="11.25">
      <c r="A246" s="5236" t="s">
        <v>2299</v>
      </c>
      <c r="B246" s="5236" t="s">
        <v>16</v>
      </c>
      <c r="C246" s="5236" t="s">
        <v>2321</v>
      </c>
      <c r="D246" s="5236" t="s">
        <v>2322</v>
      </c>
      <c r="E246" s="5236" t="s">
        <v>2323</v>
      </c>
      <c r="F246" s="5236" t="s">
        <v>2308</v>
      </c>
      <c r="G246" s="5236" t="s">
        <v>2324</v>
      </c>
      <c r="H246" s="5236" t="s">
        <v>28</v>
      </c>
      <c r="I246" s="5236" t="s">
        <v>902</v>
      </c>
    </row>
    <row customHeight="1" ht="11.25">
      <c r="A247" s="5236" t="s">
        <v>2299</v>
      </c>
      <c r="B247" s="5236" t="s">
        <v>16</v>
      </c>
      <c r="C247" s="5236" t="s">
        <v>2325</v>
      </c>
      <c r="D247" s="5236" t="s">
        <v>2326</v>
      </c>
      <c r="E247" s="5236" t="s">
        <v>2327</v>
      </c>
      <c r="F247" s="5236" t="s">
        <v>2328</v>
      </c>
      <c r="G247" s="5236" t="s">
        <v>28</v>
      </c>
      <c r="H247" s="5236" t="s">
        <v>28</v>
      </c>
      <c r="I247" s="5236" t="s">
        <v>902</v>
      </c>
    </row>
    <row customHeight="1" ht="11.25">
      <c r="A248" s="5236" t="s">
        <v>2299</v>
      </c>
      <c r="B248" s="5236" t="s">
        <v>16</v>
      </c>
      <c r="C248" s="5236" t="s">
        <v>2329</v>
      </c>
      <c r="D248" s="5236" t="s">
        <v>2330</v>
      </c>
      <c r="E248" s="5236" t="s">
        <v>2331</v>
      </c>
      <c r="F248" s="5236" t="s">
        <v>2332</v>
      </c>
      <c r="G248" s="5236" t="s">
        <v>28</v>
      </c>
      <c r="H248" s="5236" t="s">
        <v>28</v>
      </c>
      <c r="I248" s="5236" t="s">
        <v>902</v>
      </c>
    </row>
    <row customHeight="1" ht="11.25">
      <c r="A249" s="5236" t="s">
        <v>2299</v>
      </c>
      <c r="B249" s="5236" t="s">
        <v>16</v>
      </c>
      <c r="C249" s="5236" t="s">
        <v>2938</v>
      </c>
      <c r="D249" s="5236" t="s">
        <v>2939</v>
      </c>
      <c r="E249" s="5236" t="s">
        <v>2940</v>
      </c>
      <c r="F249" s="5236" t="s">
        <v>2941</v>
      </c>
      <c r="G249" s="5236" t="s">
        <v>28</v>
      </c>
      <c r="H249" s="5236" t="s">
        <v>28</v>
      </c>
      <c r="I249" s="5236" t="s">
        <v>902</v>
      </c>
    </row>
    <row customHeight="1" ht="11.25">
      <c r="A250" s="5236" t="s">
        <v>2299</v>
      </c>
      <c r="B250" s="5236" t="s">
        <v>16</v>
      </c>
      <c r="C250" s="5236" t="s">
        <v>2942</v>
      </c>
      <c r="D250" s="5236" t="s">
        <v>2943</v>
      </c>
      <c r="E250" s="5236" t="s">
        <v>2944</v>
      </c>
      <c r="F250" s="5236" t="s">
        <v>2402</v>
      </c>
      <c r="G250" s="5236" t="s">
        <v>28</v>
      </c>
      <c r="H250" s="5236" t="s">
        <v>28</v>
      </c>
      <c r="I250" s="5236" t="s">
        <v>902</v>
      </c>
    </row>
    <row customHeight="1" ht="11.25">
      <c r="A251" s="5236" t="s">
        <v>2299</v>
      </c>
      <c r="B251" s="5236" t="s">
        <v>16</v>
      </c>
      <c r="C251" s="5236" t="s">
        <v>2337</v>
      </c>
      <c r="D251" s="5236" t="s">
        <v>2338</v>
      </c>
      <c r="E251" s="5236" t="s">
        <v>2339</v>
      </c>
      <c r="F251" s="5236" t="s">
        <v>2340</v>
      </c>
      <c r="G251" s="5236" t="s">
        <v>28</v>
      </c>
      <c r="H251" s="5236" t="s">
        <v>28</v>
      </c>
      <c r="I251" s="5236" t="s">
        <v>902</v>
      </c>
    </row>
    <row customHeight="1" ht="11.25">
      <c r="A252" s="5236" t="s">
        <v>2299</v>
      </c>
      <c r="B252" s="5236" t="s">
        <v>16</v>
      </c>
      <c r="C252" s="5236" t="s">
        <v>2341</v>
      </c>
      <c r="D252" s="5236" t="s">
        <v>2342</v>
      </c>
      <c r="E252" s="5236" t="s">
        <v>2343</v>
      </c>
      <c r="F252" s="5236" t="s">
        <v>2344</v>
      </c>
      <c r="G252" s="5236" t="s">
        <v>28</v>
      </c>
      <c r="H252" s="5236" t="s">
        <v>28</v>
      </c>
      <c r="I252" s="5236" t="s">
        <v>902</v>
      </c>
    </row>
    <row customHeight="1" ht="11.25">
      <c r="A253" s="5236" t="s">
        <v>2299</v>
      </c>
      <c r="B253" s="5236" t="s">
        <v>16</v>
      </c>
      <c r="C253" s="5236" t="s">
        <v>2366</v>
      </c>
      <c r="D253" s="5236" t="s">
        <v>2367</v>
      </c>
      <c r="E253" s="5236" t="s">
        <v>2368</v>
      </c>
      <c r="F253" s="5236" t="s">
        <v>2369</v>
      </c>
      <c r="G253" s="5236" t="s">
        <v>28</v>
      </c>
      <c r="H253" s="5236" t="s">
        <v>28</v>
      </c>
      <c r="I253" s="5236" t="s">
        <v>902</v>
      </c>
    </row>
    <row customHeight="1" ht="11.25">
      <c r="A254" s="5236" t="s">
        <v>2299</v>
      </c>
      <c r="B254" s="5236" t="s">
        <v>16</v>
      </c>
      <c r="C254" s="5236" t="s">
        <v>2378</v>
      </c>
      <c r="D254" s="5236" t="s">
        <v>2379</v>
      </c>
      <c r="E254" s="5236" t="s">
        <v>2380</v>
      </c>
      <c r="F254" s="5236" t="s">
        <v>2381</v>
      </c>
      <c r="G254" s="5236" t="s">
        <v>2324</v>
      </c>
      <c r="H254" s="5236" t="s">
        <v>28</v>
      </c>
      <c r="I254" s="5236" t="s">
        <v>902</v>
      </c>
    </row>
    <row customHeight="1" ht="11.25">
      <c r="A255" s="5236" t="s">
        <v>2299</v>
      </c>
      <c r="B255" s="5236" t="s">
        <v>16</v>
      </c>
      <c r="C255" s="5236" t="s">
        <v>2385</v>
      </c>
      <c r="D255" s="5236" t="s">
        <v>2386</v>
      </c>
      <c r="E255" s="5236" t="s">
        <v>2387</v>
      </c>
      <c r="F255" s="5236" t="s">
        <v>2388</v>
      </c>
      <c r="G255" s="5236" t="s">
        <v>28</v>
      </c>
      <c r="H255" s="5236" t="s">
        <v>28</v>
      </c>
      <c r="I255" s="5236" t="s">
        <v>902</v>
      </c>
    </row>
    <row customHeight="1" ht="11.25">
      <c r="A256" s="5236" t="s">
        <v>2299</v>
      </c>
      <c r="B256" s="5236" t="s">
        <v>16</v>
      </c>
      <c r="C256" s="5236" t="s">
        <v>2392</v>
      </c>
      <c r="D256" s="5236" t="s">
        <v>2393</v>
      </c>
      <c r="E256" s="5236" t="s">
        <v>2394</v>
      </c>
      <c r="F256" s="5236" t="s">
        <v>2395</v>
      </c>
      <c r="G256" s="5236" t="s">
        <v>28</v>
      </c>
      <c r="H256" s="5236" t="s">
        <v>28</v>
      </c>
      <c r="I256" s="5236" t="s">
        <v>902</v>
      </c>
    </row>
    <row customHeight="1" ht="11.25">
      <c r="A257" s="5236" t="s">
        <v>2299</v>
      </c>
      <c r="B257" s="5236" t="s">
        <v>16</v>
      </c>
      <c r="C257" s="5236" t="s">
        <v>2396</v>
      </c>
      <c r="D257" s="5236" t="s">
        <v>2397</v>
      </c>
      <c r="E257" s="5236" t="s">
        <v>2394</v>
      </c>
      <c r="F257" s="5236" t="s">
        <v>2398</v>
      </c>
      <c r="G257" s="5236" t="s">
        <v>28</v>
      </c>
      <c r="H257" s="5236" t="s">
        <v>28</v>
      </c>
      <c r="I257" s="5236" t="s">
        <v>902</v>
      </c>
    </row>
    <row customHeight="1" ht="11.25">
      <c r="A258" s="5236" t="s">
        <v>2299</v>
      </c>
      <c r="B258" s="5236" t="s">
        <v>16</v>
      </c>
      <c r="C258" s="5236" t="s">
        <v>2945</v>
      </c>
      <c r="D258" s="5236" t="s">
        <v>2946</v>
      </c>
      <c r="E258" s="5236" t="s">
        <v>2947</v>
      </c>
      <c r="F258" s="5236" t="s">
        <v>2571</v>
      </c>
      <c r="G258" s="5236" t="s">
        <v>28</v>
      </c>
      <c r="H258" s="5236" t="s">
        <v>28</v>
      </c>
      <c r="I258" s="5236" t="s">
        <v>902</v>
      </c>
    </row>
    <row customHeight="1" ht="11.25">
      <c r="A259" s="5236" t="s">
        <v>2299</v>
      </c>
      <c r="B259" s="5236" t="s">
        <v>16</v>
      </c>
      <c r="C259" s="5236" t="s">
        <v>2399</v>
      </c>
      <c r="D259" s="5236" t="s">
        <v>2400</v>
      </c>
      <c r="E259" s="5236" t="s">
        <v>2401</v>
      </c>
      <c r="F259" s="5236" t="s">
        <v>2402</v>
      </c>
      <c r="G259" s="5236" t="s">
        <v>28</v>
      </c>
      <c r="H259" s="5236" t="s">
        <v>28</v>
      </c>
      <c r="I259" s="5236" t="s">
        <v>902</v>
      </c>
    </row>
    <row customHeight="1" ht="11.25">
      <c r="A260" s="5236" t="s">
        <v>2299</v>
      </c>
      <c r="B260" s="5236" t="s">
        <v>16</v>
      </c>
      <c r="C260" s="5236" t="s">
        <v>2403</v>
      </c>
      <c r="D260" s="5236" t="s">
        <v>2404</v>
      </c>
      <c r="E260" s="5236" t="s">
        <v>2405</v>
      </c>
      <c r="F260" s="5236" t="s">
        <v>2336</v>
      </c>
      <c r="G260" s="5236" t="s">
        <v>28</v>
      </c>
      <c r="H260" s="5236" t="s">
        <v>28</v>
      </c>
      <c r="I260" s="5236" t="s">
        <v>902</v>
      </c>
    </row>
    <row customHeight="1" ht="11.25">
      <c r="A261" s="5236" t="s">
        <v>2299</v>
      </c>
      <c r="B261" s="5236" t="s">
        <v>16</v>
      </c>
      <c r="C261" s="5236" t="s">
        <v>2409</v>
      </c>
      <c r="D261" s="5236" t="s">
        <v>2410</v>
      </c>
      <c r="E261" s="5236" t="s">
        <v>2411</v>
      </c>
      <c r="F261" s="5236" t="s">
        <v>2369</v>
      </c>
      <c r="G261" s="5236" t="s">
        <v>28</v>
      </c>
      <c r="H261" s="5236" t="s">
        <v>28</v>
      </c>
      <c r="I261" s="5236" t="s">
        <v>902</v>
      </c>
    </row>
    <row customHeight="1" ht="11.25">
      <c r="A262" s="5236" t="s">
        <v>2299</v>
      </c>
      <c r="B262" s="5236" t="s">
        <v>16</v>
      </c>
      <c r="C262" s="5236" t="s">
        <v>2428</v>
      </c>
      <c r="D262" s="5236" t="s">
        <v>2429</v>
      </c>
      <c r="E262" s="5236" t="s">
        <v>2430</v>
      </c>
      <c r="F262" s="5236" t="s">
        <v>2431</v>
      </c>
      <c r="G262" s="5236" t="s">
        <v>2432</v>
      </c>
      <c r="H262" s="5236" t="s">
        <v>28</v>
      </c>
      <c r="I262" s="5236" t="s">
        <v>902</v>
      </c>
    </row>
    <row customHeight="1" ht="11.25">
      <c r="A263" s="5236" t="s">
        <v>2299</v>
      </c>
      <c r="B263" s="5236" t="s">
        <v>16</v>
      </c>
      <c r="C263" s="5236" t="s">
        <v>2433</v>
      </c>
      <c r="D263" s="5236" t="s">
        <v>2434</v>
      </c>
      <c r="E263" s="5236" t="s">
        <v>2435</v>
      </c>
      <c r="F263" s="5236" t="s">
        <v>2369</v>
      </c>
      <c r="G263" s="5236" t="s">
        <v>28</v>
      </c>
      <c r="H263" s="5236" t="s">
        <v>28</v>
      </c>
      <c r="I263" s="5236" t="s">
        <v>902</v>
      </c>
    </row>
    <row customHeight="1" ht="11.25">
      <c r="A264" s="5236" t="s">
        <v>2299</v>
      </c>
      <c r="B264" s="5236" t="s">
        <v>16</v>
      </c>
      <c r="C264" s="5236" t="s">
        <v>2436</v>
      </c>
      <c r="D264" s="5236" t="s">
        <v>2437</v>
      </c>
      <c r="E264" s="5236" t="s">
        <v>2438</v>
      </c>
      <c r="F264" s="5236" t="s">
        <v>2439</v>
      </c>
      <c r="G264" s="5236" t="s">
        <v>28</v>
      </c>
      <c r="H264" s="5236" t="s">
        <v>28</v>
      </c>
      <c r="I264" s="5236" t="s">
        <v>902</v>
      </c>
    </row>
    <row customHeight="1" ht="11.25">
      <c r="A265" s="5236" t="s">
        <v>2299</v>
      </c>
      <c r="B265" s="5236" t="s">
        <v>16</v>
      </c>
      <c r="C265" s="5236" t="s">
        <v>2443</v>
      </c>
      <c r="D265" s="5236" t="s">
        <v>2444</v>
      </c>
      <c r="E265" s="5236" t="s">
        <v>2445</v>
      </c>
      <c r="F265" s="5236" t="s">
        <v>624</v>
      </c>
      <c r="G265" s="5236" t="s">
        <v>28</v>
      </c>
      <c r="H265" s="5236" t="s">
        <v>28</v>
      </c>
      <c r="I265" s="5236" t="s">
        <v>902</v>
      </c>
    </row>
    <row customHeight="1" ht="11.25">
      <c r="A266" s="5236" t="s">
        <v>2299</v>
      </c>
      <c r="B266" s="5236" t="s">
        <v>16</v>
      </c>
      <c r="C266" s="5236" t="s">
        <v>2449</v>
      </c>
      <c r="D266" s="5236" t="s">
        <v>2450</v>
      </c>
      <c r="E266" s="5236" t="s">
        <v>2451</v>
      </c>
      <c r="F266" s="5236" t="s">
        <v>624</v>
      </c>
      <c r="G266" s="5236" t="s">
        <v>2452</v>
      </c>
      <c r="H266" s="5236" t="s">
        <v>28</v>
      </c>
      <c r="I266" s="5236" t="s">
        <v>902</v>
      </c>
    </row>
    <row customHeight="1" ht="11.25">
      <c r="A267" s="5236" t="s">
        <v>2299</v>
      </c>
      <c r="B267" s="5236" t="s">
        <v>16</v>
      </c>
      <c r="C267" s="5236" t="s">
        <v>2453</v>
      </c>
      <c r="D267" s="5236" t="s">
        <v>2454</v>
      </c>
      <c r="E267" s="5236" t="s">
        <v>2455</v>
      </c>
      <c r="F267" s="5236" t="s">
        <v>624</v>
      </c>
      <c r="G267" s="5236" t="s">
        <v>28</v>
      </c>
      <c r="H267" s="5236" t="s">
        <v>28</v>
      </c>
      <c r="I267" s="5236" t="s">
        <v>902</v>
      </c>
    </row>
    <row customHeight="1" ht="11.25">
      <c r="A268" s="5236" t="s">
        <v>2299</v>
      </c>
      <c r="B268" s="5236" t="s">
        <v>16</v>
      </c>
      <c r="C268" s="5236" t="s">
        <v>2948</v>
      </c>
      <c r="D268" s="5236" t="s">
        <v>2949</v>
      </c>
      <c r="E268" s="5236" t="s">
        <v>2950</v>
      </c>
      <c r="F268" s="5236" t="s">
        <v>624</v>
      </c>
      <c r="G268" s="5236" t="s">
        <v>2951</v>
      </c>
      <c r="H268" s="5236" t="s">
        <v>28</v>
      </c>
      <c r="I268" s="5236" t="s">
        <v>902</v>
      </c>
    </row>
    <row customHeight="1" ht="11.25">
      <c r="A269" s="5236" t="s">
        <v>2299</v>
      </c>
      <c r="B269" s="5236" t="s">
        <v>16</v>
      </c>
      <c r="C269" s="5236" t="s">
        <v>28</v>
      </c>
      <c r="D269" s="5236" t="s">
        <v>2461</v>
      </c>
      <c r="E269" s="5236" t="s">
        <v>2462</v>
      </c>
      <c r="F269" s="5236" t="s">
        <v>2313</v>
      </c>
      <c r="G269" s="5236" t="s">
        <v>28</v>
      </c>
      <c r="H269" s="5236" t="s">
        <v>28</v>
      </c>
      <c r="I269" s="5236" t="s">
        <v>902</v>
      </c>
    </row>
    <row customHeight="1" ht="11.25">
      <c r="A270" s="5236" t="s">
        <v>2299</v>
      </c>
      <c r="B270" s="5236" t="s">
        <v>16</v>
      </c>
      <c r="C270" s="5236" t="s">
        <v>2463</v>
      </c>
      <c r="D270" s="5236" t="s">
        <v>2464</v>
      </c>
      <c r="E270" s="5236" t="s">
        <v>2465</v>
      </c>
      <c r="F270" s="5236" t="s">
        <v>2466</v>
      </c>
      <c r="G270" s="5236" t="s">
        <v>28</v>
      </c>
      <c r="H270" s="5236" t="s">
        <v>28</v>
      </c>
      <c r="I270" s="5236" t="s">
        <v>902</v>
      </c>
    </row>
    <row customHeight="1" ht="11.25">
      <c r="A271" s="5236" t="s">
        <v>2299</v>
      </c>
      <c r="B271" s="5236" t="s">
        <v>16</v>
      </c>
      <c r="C271" s="5236" t="s">
        <v>2952</v>
      </c>
      <c r="D271" s="5236" t="s">
        <v>2953</v>
      </c>
      <c r="E271" s="5236" t="s">
        <v>2465</v>
      </c>
      <c r="F271" s="5236" t="s">
        <v>2954</v>
      </c>
      <c r="G271" s="5236" t="s">
        <v>28</v>
      </c>
      <c r="H271" s="5236" t="s">
        <v>28</v>
      </c>
      <c r="I271" s="5236" t="s">
        <v>902</v>
      </c>
    </row>
    <row customHeight="1" ht="11.25">
      <c r="A272" s="5236" t="s">
        <v>2299</v>
      </c>
      <c r="B272" s="5236" t="s">
        <v>16</v>
      </c>
      <c r="C272" s="5236" t="s">
        <v>2467</v>
      </c>
      <c r="D272" s="5236" t="s">
        <v>2468</v>
      </c>
      <c r="E272" s="5236" t="s">
        <v>2418</v>
      </c>
      <c r="F272" s="5236" t="s">
        <v>2469</v>
      </c>
      <c r="G272" s="5236" t="s">
        <v>28</v>
      </c>
      <c r="H272" s="5236" t="s">
        <v>28</v>
      </c>
      <c r="I272" s="5236" t="s">
        <v>902</v>
      </c>
    </row>
    <row customHeight="1" ht="11.25">
      <c r="A273" s="5236" t="s">
        <v>2299</v>
      </c>
      <c r="B273" s="5236" t="s">
        <v>16</v>
      </c>
      <c r="C273" s="5236" t="s">
        <v>2955</v>
      </c>
      <c r="D273" s="5236" t="s">
        <v>2956</v>
      </c>
      <c r="E273" s="5236" t="s">
        <v>2957</v>
      </c>
      <c r="F273" s="5236" t="s">
        <v>2478</v>
      </c>
      <c r="G273" s="5236" t="s">
        <v>2958</v>
      </c>
      <c r="H273" s="5236" t="s">
        <v>28</v>
      </c>
      <c r="I273" s="5236" t="s">
        <v>902</v>
      </c>
    </row>
    <row customHeight="1" ht="11.25">
      <c r="A274" s="5236" t="s">
        <v>2299</v>
      </c>
      <c r="B274" s="5236" t="s">
        <v>16</v>
      </c>
      <c r="C274" s="5236" t="s">
        <v>2959</v>
      </c>
      <c r="D274" s="5236" t="s">
        <v>2960</v>
      </c>
      <c r="E274" s="5236" t="s">
        <v>2961</v>
      </c>
      <c r="F274" s="5236" t="s">
        <v>2478</v>
      </c>
      <c r="G274" s="5236" t="s">
        <v>28</v>
      </c>
      <c r="H274" s="5236" t="s">
        <v>28</v>
      </c>
      <c r="I274" s="5236" t="s">
        <v>902</v>
      </c>
    </row>
    <row customHeight="1" ht="11.25">
      <c r="A275" s="5236" t="s">
        <v>2299</v>
      </c>
      <c r="B275" s="5236" t="s">
        <v>16</v>
      </c>
      <c r="C275" s="5236" t="s">
        <v>2475</v>
      </c>
      <c r="D275" s="5236" t="s">
        <v>2476</v>
      </c>
      <c r="E275" s="5236" t="s">
        <v>2477</v>
      </c>
      <c r="F275" s="5236" t="s">
        <v>2478</v>
      </c>
      <c r="G275" s="5236" t="s">
        <v>28</v>
      </c>
      <c r="H275" s="5236" t="s">
        <v>28</v>
      </c>
      <c r="I275" s="5236" t="s">
        <v>902</v>
      </c>
    </row>
    <row customHeight="1" ht="11.25">
      <c r="A276" s="5236" t="s">
        <v>2299</v>
      </c>
      <c r="B276" s="5236" t="s">
        <v>16</v>
      </c>
      <c r="C276" s="5236" t="s">
        <v>2962</v>
      </c>
      <c r="D276" s="5236" t="s">
        <v>2963</v>
      </c>
      <c r="E276" s="5236" t="s">
        <v>2964</v>
      </c>
      <c r="F276" s="5236" t="s">
        <v>2478</v>
      </c>
      <c r="G276" s="5236" t="s">
        <v>28</v>
      </c>
      <c r="H276" s="5236" t="s">
        <v>28</v>
      </c>
      <c r="I276" s="5236" t="s">
        <v>902</v>
      </c>
    </row>
    <row customHeight="1" ht="11.25">
      <c r="A277" s="5236" t="s">
        <v>2299</v>
      </c>
      <c r="B277" s="5236" t="s">
        <v>16</v>
      </c>
      <c r="C277" s="5236" t="s">
        <v>2965</v>
      </c>
      <c r="D277" s="5236" t="s">
        <v>2966</v>
      </c>
      <c r="E277" s="5236" t="s">
        <v>2967</v>
      </c>
      <c r="F277" s="5236" t="s">
        <v>2478</v>
      </c>
      <c r="G277" s="5236" t="s">
        <v>28</v>
      </c>
      <c r="H277" s="5236" t="s">
        <v>28</v>
      </c>
      <c r="I277" s="5236" t="s">
        <v>902</v>
      </c>
    </row>
    <row customHeight="1" ht="11.25">
      <c r="A278" s="5236" t="s">
        <v>2299</v>
      </c>
      <c r="B278" s="5236" t="s">
        <v>16</v>
      </c>
      <c r="C278" s="5236" t="s">
        <v>2968</v>
      </c>
      <c r="D278" s="5236" t="s">
        <v>2969</v>
      </c>
      <c r="E278" s="5236" t="s">
        <v>2970</v>
      </c>
      <c r="F278" s="5236" t="s">
        <v>2359</v>
      </c>
      <c r="G278" s="5236" t="s">
        <v>28</v>
      </c>
      <c r="H278" s="5236" t="s">
        <v>28</v>
      </c>
      <c r="I278" s="5236" t="s">
        <v>902</v>
      </c>
    </row>
    <row customHeight="1" ht="11.25">
      <c r="A279" s="5236" t="s">
        <v>2299</v>
      </c>
      <c r="B279" s="5236" t="s">
        <v>16</v>
      </c>
      <c r="C279" s="5236" t="s">
        <v>2482</v>
      </c>
      <c r="D279" s="5236" t="s">
        <v>2483</v>
      </c>
      <c r="E279" s="5236" t="s">
        <v>2484</v>
      </c>
      <c r="F279" s="5236" t="s">
        <v>2478</v>
      </c>
      <c r="G279" s="5236" t="s">
        <v>2485</v>
      </c>
      <c r="H279" s="5236" t="s">
        <v>28</v>
      </c>
      <c r="I279" s="5236" t="s">
        <v>902</v>
      </c>
    </row>
    <row customHeight="1" ht="11.25">
      <c r="A280" s="5236" t="s">
        <v>2299</v>
      </c>
      <c r="B280" s="5236" t="s">
        <v>16</v>
      </c>
      <c r="C280" s="5236" t="s">
        <v>2486</v>
      </c>
      <c r="D280" s="5236" t="s">
        <v>2487</v>
      </c>
      <c r="E280" s="5236" t="s">
        <v>2488</v>
      </c>
      <c r="F280" s="5236" t="s">
        <v>2478</v>
      </c>
      <c r="G280" s="5236" t="s">
        <v>2489</v>
      </c>
      <c r="H280" s="5236" t="s">
        <v>28</v>
      </c>
      <c r="I280" s="5236" t="s">
        <v>902</v>
      </c>
    </row>
    <row customHeight="1" ht="11.25">
      <c r="A281" s="5236" t="s">
        <v>2299</v>
      </c>
      <c r="B281" s="5236" t="s">
        <v>16</v>
      </c>
      <c r="C281" s="5236" t="s">
        <v>2971</v>
      </c>
      <c r="D281" s="5236" t="s">
        <v>2972</v>
      </c>
      <c r="E281" s="5236" t="s">
        <v>2973</v>
      </c>
      <c r="F281" s="5236" t="s">
        <v>2427</v>
      </c>
      <c r="G281" s="5236" t="s">
        <v>28</v>
      </c>
      <c r="H281" s="5236" t="s">
        <v>28</v>
      </c>
      <c r="I281" s="5236" t="s">
        <v>902</v>
      </c>
    </row>
    <row customHeight="1" ht="11.25">
      <c r="A282" s="5236" t="s">
        <v>2299</v>
      </c>
      <c r="B282" s="5236" t="s">
        <v>16</v>
      </c>
      <c r="C282" s="5236" t="s">
        <v>2490</v>
      </c>
      <c r="D282" s="5236" t="s">
        <v>2491</v>
      </c>
      <c r="E282" s="5236" t="s">
        <v>2492</v>
      </c>
      <c r="F282" s="5236" t="s">
        <v>2427</v>
      </c>
      <c r="G282" s="5236" t="s">
        <v>28</v>
      </c>
      <c r="H282" s="5236" t="s">
        <v>28</v>
      </c>
      <c r="I282" s="5236" t="s">
        <v>902</v>
      </c>
    </row>
    <row customHeight="1" ht="11.25">
      <c r="A283" s="5236" t="s">
        <v>2299</v>
      </c>
      <c r="B283" s="5236" t="s">
        <v>16</v>
      </c>
      <c r="C283" s="5236" t="s">
        <v>2974</v>
      </c>
      <c r="D283" s="5236" t="s">
        <v>2975</v>
      </c>
      <c r="E283" s="5236" t="s">
        <v>2976</v>
      </c>
      <c r="F283" s="5236" t="s">
        <v>2977</v>
      </c>
      <c r="G283" s="5236" t="s">
        <v>28</v>
      </c>
      <c r="H283" s="5236" t="s">
        <v>28</v>
      </c>
      <c r="I283" s="5236" t="s">
        <v>902</v>
      </c>
    </row>
    <row customHeight="1" ht="11.25">
      <c r="A284" s="5236" t="s">
        <v>2299</v>
      </c>
      <c r="B284" s="5236" t="s">
        <v>16</v>
      </c>
      <c r="C284" s="5236" t="s">
        <v>2493</v>
      </c>
      <c r="D284" s="5236" t="s">
        <v>2494</v>
      </c>
      <c r="E284" s="5236" t="s">
        <v>2495</v>
      </c>
      <c r="F284" s="5236" t="s">
        <v>2478</v>
      </c>
      <c r="G284" s="5236" t="s">
        <v>28</v>
      </c>
      <c r="H284" s="5236" t="s">
        <v>28</v>
      </c>
      <c r="I284" s="5236" t="s">
        <v>902</v>
      </c>
    </row>
    <row customHeight="1" ht="11.25">
      <c r="A285" s="5236" t="s">
        <v>2299</v>
      </c>
      <c r="B285" s="5236" t="s">
        <v>16</v>
      </c>
      <c r="C285" s="5236" t="s">
        <v>2496</v>
      </c>
      <c r="D285" s="5236" t="s">
        <v>2497</v>
      </c>
      <c r="E285" s="5236" t="s">
        <v>2498</v>
      </c>
      <c r="F285" s="5236" t="s">
        <v>2499</v>
      </c>
      <c r="G285" s="5236" t="s">
        <v>28</v>
      </c>
      <c r="H285" s="5236" t="s">
        <v>28</v>
      </c>
      <c r="I285" s="5236" t="s">
        <v>902</v>
      </c>
    </row>
    <row customHeight="1" ht="11.25">
      <c r="A286" s="5236" t="s">
        <v>2299</v>
      </c>
      <c r="B286" s="5236" t="s">
        <v>16</v>
      </c>
      <c r="C286" s="5236" t="s">
        <v>2500</v>
      </c>
      <c r="D286" s="5236" t="s">
        <v>2501</v>
      </c>
      <c r="E286" s="5236" t="s">
        <v>2502</v>
      </c>
      <c r="F286" s="5236" t="s">
        <v>2503</v>
      </c>
      <c r="G286" s="5236" t="s">
        <v>28</v>
      </c>
      <c r="H286" s="5236" t="s">
        <v>28</v>
      </c>
      <c r="I286" s="5236" t="s">
        <v>902</v>
      </c>
    </row>
    <row customHeight="1" ht="11.25">
      <c r="A287" s="5236" t="s">
        <v>2299</v>
      </c>
      <c r="B287" s="5236" t="s">
        <v>16</v>
      </c>
      <c r="C287" s="5236" t="s">
        <v>2978</v>
      </c>
      <c r="D287" s="5236" t="s">
        <v>2979</v>
      </c>
      <c r="E287" s="5236" t="s">
        <v>2980</v>
      </c>
      <c r="F287" s="5236" t="s">
        <v>2423</v>
      </c>
      <c r="G287" s="5236" t="s">
        <v>28</v>
      </c>
      <c r="H287" s="5236" t="s">
        <v>28</v>
      </c>
      <c r="I287" s="5236" t="s">
        <v>902</v>
      </c>
    </row>
    <row customHeight="1" ht="11.25">
      <c r="A288" s="5236" t="s">
        <v>2299</v>
      </c>
      <c r="B288" s="5236" t="s">
        <v>16</v>
      </c>
      <c r="C288" s="5236" t="s">
        <v>2507</v>
      </c>
      <c r="D288" s="5236" t="s">
        <v>2508</v>
      </c>
      <c r="E288" s="5236" t="s">
        <v>2509</v>
      </c>
      <c r="F288" s="5236" t="s">
        <v>2510</v>
      </c>
      <c r="G288" s="5236" t="s">
        <v>2511</v>
      </c>
      <c r="H288" s="5236" t="s">
        <v>28</v>
      </c>
      <c r="I288" s="5236" t="s">
        <v>902</v>
      </c>
    </row>
    <row customHeight="1" ht="11.25">
      <c r="A289" s="5236" t="s">
        <v>2299</v>
      </c>
      <c r="B289" s="5236" t="s">
        <v>16</v>
      </c>
      <c r="C289" s="5236" t="s">
        <v>2981</v>
      </c>
      <c r="D289" s="5236" t="s">
        <v>2982</v>
      </c>
      <c r="E289" s="5236" t="s">
        <v>2983</v>
      </c>
      <c r="F289" s="5236" t="s">
        <v>2359</v>
      </c>
      <c r="G289" s="5236" t="s">
        <v>28</v>
      </c>
      <c r="H289" s="5236" t="s">
        <v>28</v>
      </c>
      <c r="I289" s="5236" t="s">
        <v>902</v>
      </c>
    </row>
    <row customHeight="1" ht="11.25">
      <c r="A290" s="5236" t="s">
        <v>2299</v>
      </c>
      <c r="B290" s="5236" t="s">
        <v>16</v>
      </c>
      <c r="C290" s="5236" t="s">
        <v>2984</v>
      </c>
      <c r="D290" s="5236" t="s">
        <v>2985</v>
      </c>
      <c r="E290" s="5236" t="s">
        <v>2986</v>
      </c>
      <c r="F290" s="5236" t="s">
        <v>2473</v>
      </c>
      <c r="G290" s="5236" t="s">
        <v>28</v>
      </c>
      <c r="H290" s="5236" t="s">
        <v>28</v>
      </c>
      <c r="I290" s="5236" t="s">
        <v>902</v>
      </c>
    </row>
    <row customHeight="1" ht="11.25">
      <c r="A291" s="5236" t="s">
        <v>2299</v>
      </c>
      <c r="B291" s="5236" t="s">
        <v>16</v>
      </c>
      <c r="C291" s="5236" t="s">
        <v>2512</v>
      </c>
      <c r="D291" s="5236" t="s">
        <v>2513</v>
      </c>
      <c r="E291" s="5236" t="s">
        <v>2514</v>
      </c>
      <c r="F291" s="5236" t="s">
        <v>2478</v>
      </c>
      <c r="G291" s="5236" t="s">
        <v>28</v>
      </c>
      <c r="H291" s="5236" t="s">
        <v>28</v>
      </c>
      <c r="I291" s="5236" t="s">
        <v>902</v>
      </c>
    </row>
    <row customHeight="1" ht="11.25">
      <c r="A292" s="5236" t="s">
        <v>2299</v>
      </c>
      <c r="B292" s="5236" t="s">
        <v>16</v>
      </c>
      <c r="C292" s="5236" t="s">
        <v>2987</v>
      </c>
      <c r="D292" s="5236" t="s">
        <v>2988</v>
      </c>
      <c r="E292" s="5236" t="s">
        <v>2989</v>
      </c>
      <c r="F292" s="5236" t="s">
        <v>2359</v>
      </c>
      <c r="G292" s="5236" t="s">
        <v>2990</v>
      </c>
      <c r="H292" s="5236" t="s">
        <v>28</v>
      </c>
      <c r="I292" s="5236" t="s">
        <v>902</v>
      </c>
    </row>
    <row customHeight="1" ht="11.25">
      <c r="A293" s="5236" t="s">
        <v>2299</v>
      </c>
      <c r="B293" s="5236" t="s">
        <v>16</v>
      </c>
      <c r="C293" s="5236" t="s">
        <v>2991</v>
      </c>
      <c r="D293" s="5236" t="s">
        <v>2992</v>
      </c>
      <c r="E293" s="5236" t="s">
        <v>2993</v>
      </c>
      <c r="F293" s="5236" t="s">
        <v>2521</v>
      </c>
      <c r="G293" s="5236" t="s">
        <v>28</v>
      </c>
      <c r="H293" s="5236" t="s">
        <v>28</v>
      </c>
      <c r="I293" s="5236" t="s">
        <v>902</v>
      </c>
    </row>
    <row customHeight="1" ht="11.25">
      <c r="A294" s="5236" t="s">
        <v>2299</v>
      </c>
      <c r="B294" s="5236" t="s">
        <v>16</v>
      </c>
      <c r="C294" s="5236" t="s">
        <v>2994</v>
      </c>
      <c r="D294" s="5236" t="s">
        <v>2995</v>
      </c>
      <c r="E294" s="5236" t="s">
        <v>2996</v>
      </c>
      <c r="F294" s="5236" t="s">
        <v>2359</v>
      </c>
      <c r="G294" s="5236" t="s">
        <v>28</v>
      </c>
      <c r="H294" s="5236" t="s">
        <v>28</v>
      </c>
      <c r="I294" s="5236" t="s">
        <v>902</v>
      </c>
    </row>
    <row customHeight="1" ht="11.25">
      <c r="A295" s="5236" t="s">
        <v>2299</v>
      </c>
      <c r="B295" s="5236" t="s">
        <v>16</v>
      </c>
      <c r="C295" s="5236" t="s">
        <v>2997</v>
      </c>
      <c r="D295" s="5236" t="s">
        <v>2998</v>
      </c>
      <c r="E295" s="5236" t="s">
        <v>2999</v>
      </c>
      <c r="F295" s="5236" t="s">
        <v>2510</v>
      </c>
      <c r="G295" s="5236" t="s">
        <v>28</v>
      </c>
      <c r="H295" s="5236" t="s">
        <v>28</v>
      </c>
      <c r="I295" s="5236" t="s">
        <v>902</v>
      </c>
    </row>
    <row customHeight="1" ht="11.25">
      <c r="A296" s="5236" t="s">
        <v>2299</v>
      </c>
      <c r="B296" s="5236" t="s">
        <v>16</v>
      </c>
      <c r="C296" s="5236" t="s">
        <v>3000</v>
      </c>
      <c r="D296" s="5236" t="s">
        <v>3001</v>
      </c>
      <c r="E296" s="5236" t="s">
        <v>3002</v>
      </c>
      <c r="F296" s="5236" t="s">
        <v>2359</v>
      </c>
      <c r="G296" s="5236" t="s">
        <v>3003</v>
      </c>
      <c r="H296" s="5236" t="s">
        <v>28</v>
      </c>
      <c r="I296" s="5236" t="s">
        <v>902</v>
      </c>
    </row>
    <row customHeight="1" ht="11.25">
      <c r="A297" s="5236" t="s">
        <v>2299</v>
      </c>
      <c r="B297" s="5236" t="s">
        <v>16</v>
      </c>
      <c r="C297" s="5236" t="s">
        <v>3004</v>
      </c>
      <c r="D297" s="5236" t="s">
        <v>3005</v>
      </c>
      <c r="E297" s="5236" t="s">
        <v>3006</v>
      </c>
      <c r="F297" s="5236" t="s">
        <v>2359</v>
      </c>
      <c r="G297" s="5236" t="s">
        <v>3007</v>
      </c>
      <c r="H297" s="5236" t="s">
        <v>28</v>
      </c>
      <c r="I297" s="5236" t="s">
        <v>902</v>
      </c>
    </row>
    <row customHeight="1" ht="11.25">
      <c r="A298" s="5236" t="s">
        <v>2299</v>
      </c>
      <c r="B298" s="5236" t="s">
        <v>16</v>
      </c>
      <c r="C298" s="5236" t="s">
        <v>3008</v>
      </c>
      <c r="D298" s="5236" t="s">
        <v>3009</v>
      </c>
      <c r="E298" s="5236" t="s">
        <v>3010</v>
      </c>
      <c r="F298" s="5236" t="s">
        <v>2473</v>
      </c>
      <c r="G298" s="5236" t="s">
        <v>28</v>
      </c>
      <c r="H298" s="5236" t="s">
        <v>28</v>
      </c>
      <c r="I298" s="5236" t="s">
        <v>902</v>
      </c>
    </row>
    <row customHeight="1" ht="11.25">
      <c r="A299" s="5236" t="s">
        <v>2299</v>
      </c>
      <c r="B299" s="5236" t="s">
        <v>16</v>
      </c>
      <c r="C299" s="5236" t="s">
        <v>3011</v>
      </c>
      <c r="D299" s="5236" t="s">
        <v>3012</v>
      </c>
      <c r="E299" s="5236" t="s">
        <v>3013</v>
      </c>
      <c r="F299" s="5236" t="s">
        <v>2439</v>
      </c>
      <c r="G299" s="5236" t="s">
        <v>28</v>
      </c>
      <c r="H299" s="5236" t="s">
        <v>28</v>
      </c>
      <c r="I299" s="5236" t="s">
        <v>902</v>
      </c>
    </row>
    <row customHeight="1" ht="11.25">
      <c r="A300" s="5236" t="s">
        <v>2299</v>
      </c>
      <c r="B300" s="5236" t="s">
        <v>16</v>
      </c>
      <c r="C300" s="5236" t="s">
        <v>3014</v>
      </c>
      <c r="D300" s="5236" t="s">
        <v>3015</v>
      </c>
      <c r="E300" s="5236" t="s">
        <v>3016</v>
      </c>
      <c r="F300" s="5236" t="s">
        <v>2532</v>
      </c>
      <c r="G300" s="5236" t="s">
        <v>28</v>
      </c>
      <c r="H300" s="5236" t="s">
        <v>28</v>
      </c>
      <c r="I300" s="5236" t="s">
        <v>902</v>
      </c>
    </row>
    <row customHeight="1" ht="11.25">
      <c r="A301" s="5236" t="s">
        <v>2299</v>
      </c>
      <c r="B301" s="5236" t="s">
        <v>16</v>
      </c>
      <c r="C301" s="5236" t="s">
        <v>3017</v>
      </c>
      <c r="D301" s="5236" t="s">
        <v>3018</v>
      </c>
      <c r="E301" s="5236" t="s">
        <v>3019</v>
      </c>
      <c r="F301" s="5236" t="s">
        <v>2359</v>
      </c>
      <c r="G301" s="5236" t="s">
        <v>28</v>
      </c>
      <c r="H301" s="5236" t="s">
        <v>28</v>
      </c>
      <c r="I301" s="5236" t="s">
        <v>902</v>
      </c>
    </row>
    <row customHeight="1" ht="11.25">
      <c r="A302" s="5236" t="s">
        <v>2299</v>
      </c>
      <c r="B302" s="5236" t="s">
        <v>16</v>
      </c>
      <c r="C302" s="5236" t="s">
        <v>3020</v>
      </c>
      <c r="D302" s="5236" t="s">
        <v>3021</v>
      </c>
      <c r="E302" s="5236" t="s">
        <v>3022</v>
      </c>
      <c r="F302" s="5236" t="s">
        <v>2359</v>
      </c>
      <c r="G302" s="5236" t="s">
        <v>3023</v>
      </c>
      <c r="H302" s="5236" t="s">
        <v>28</v>
      </c>
      <c r="I302" s="5236" t="s">
        <v>902</v>
      </c>
    </row>
    <row customHeight="1" ht="11.25">
      <c r="A303" s="5236" t="s">
        <v>2299</v>
      </c>
      <c r="B303" s="5236" t="s">
        <v>16</v>
      </c>
      <c r="C303" s="5236" t="s">
        <v>3024</v>
      </c>
      <c r="D303" s="5236" t="s">
        <v>3025</v>
      </c>
      <c r="E303" s="5236" t="s">
        <v>3026</v>
      </c>
      <c r="F303" s="5236" t="s">
        <v>2473</v>
      </c>
      <c r="G303" s="5236" t="s">
        <v>28</v>
      </c>
      <c r="H303" s="5236" t="s">
        <v>28</v>
      </c>
      <c r="I303" s="5236" t="s">
        <v>902</v>
      </c>
    </row>
    <row customHeight="1" ht="11.25">
      <c r="A304" s="5236" t="s">
        <v>2299</v>
      </c>
      <c r="B304" s="5236" t="s">
        <v>16</v>
      </c>
      <c r="C304" s="5236" t="s">
        <v>3027</v>
      </c>
      <c r="D304" s="5236" t="s">
        <v>3028</v>
      </c>
      <c r="E304" s="5236" t="s">
        <v>3029</v>
      </c>
      <c r="F304" s="5236" t="s">
        <v>2473</v>
      </c>
      <c r="G304" s="5236" t="s">
        <v>28</v>
      </c>
      <c r="H304" s="5236" t="s">
        <v>28</v>
      </c>
      <c r="I304" s="5236" t="s">
        <v>902</v>
      </c>
    </row>
    <row customHeight="1" ht="11.25">
      <c r="A305" s="5236" t="s">
        <v>2299</v>
      </c>
      <c r="B305" s="5236" t="s">
        <v>16</v>
      </c>
      <c r="C305" s="5236" t="s">
        <v>3030</v>
      </c>
      <c r="D305" s="5236" t="s">
        <v>3031</v>
      </c>
      <c r="E305" s="5236" t="s">
        <v>3032</v>
      </c>
      <c r="F305" s="5236" t="s">
        <v>2473</v>
      </c>
      <c r="G305" s="5236" t="s">
        <v>28</v>
      </c>
      <c r="H305" s="5236" t="s">
        <v>28</v>
      </c>
      <c r="I305" s="5236" t="s">
        <v>902</v>
      </c>
    </row>
    <row customHeight="1" ht="11.25">
      <c r="A306" s="5236" t="s">
        <v>2299</v>
      </c>
      <c r="B306" s="5236" t="s">
        <v>16</v>
      </c>
      <c r="C306" s="5236" t="s">
        <v>3033</v>
      </c>
      <c r="D306" s="5236" t="s">
        <v>3034</v>
      </c>
      <c r="E306" s="5236" t="s">
        <v>3035</v>
      </c>
      <c r="F306" s="5236" t="s">
        <v>2473</v>
      </c>
      <c r="G306" s="5236" t="s">
        <v>28</v>
      </c>
      <c r="H306" s="5236" t="s">
        <v>28</v>
      </c>
      <c r="I306" s="5236" t="s">
        <v>902</v>
      </c>
    </row>
    <row customHeight="1" ht="11.25">
      <c r="A307" s="5236" t="s">
        <v>2299</v>
      </c>
      <c r="B307" s="5236" t="s">
        <v>16</v>
      </c>
      <c r="C307" s="5236" t="s">
        <v>3036</v>
      </c>
      <c r="D307" s="5236" t="s">
        <v>3037</v>
      </c>
      <c r="E307" s="5236" t="s">
        <v>3038</v>
      </c>
      <c r="F307" s="5236" t="s">
        <v>2473</v>
      </c>
      <c r="G307" s="5236" t="s">
        <v>28</v>
      </c>
      <c r="H307" s="5236" t="s">
        <v>28</v>
      </c>
      <c r="I307" s="5236" t="s">
        <v>902</v>
      </c>
    </row>
    <row customHeight="1" ht="11.25">
      <c r="A308" s="5236" t="s">
        <v>2299</v>
      </c>
      <c r="B308" s="5236" t="s">
        <v>16</v>
      </c>
      <c r="C308" s="5236" t="s">
        <v>2518</v>
      </c>
      <c r="D308" s="5236" t="s">
        <v>2519</v>
      </c>
      <c r="E308" s="5236" t="s">
        <v>2520</v>
      </c>
      <c r="F308" s="5236" t="s">
        <v>2521</v>
      </c>
      <c r="G308" s="5236" t="s">
        <v>28</v>
      </c>
      <c r="H308" s="5236" t="s">
        <v>28</v>
      </c>
      <c r="I308" s="5236" t="s">
        <v>902</v>
      </c>
    </row>
    <row customHeight="1" ht="11.25">
      <c r="A309" s="5236" t="s">
        <v>2299</v>
      </c>
      <c r="B309" s="5236" t="s">
        <v>16</v>
      </c>
      <c r="C309" s="5236" t="s">
        <v>3039</v>
      </c>
      <c r="D309" s="5236" t="s">
        <v>3040</v>
      </c>
      <c r="E309" s="5236" t="s">
        <v>3041</v>
      </c>
      <c r="F309" s="5236" t="s">
        <v>2542</v>
      </c>
      <c r="G309" s="5236" t="s">
        <v>28</v>
      </c>
      <c r="H309" s="5236" t="s">
        <v>28</v>
      </c>
      <c r="I309" s="5236" t="s">
        <v>902</v>
      </c>
    </row>
    <row customHeight="1" ht="11.25">
      <c r="A310" s="5236" t="s">
        <v>2299</v>
      </c>
      <c r="B310" s="5236" t="s">
        <v>16</v>
      </c>
      <c r="C310" s="5236" t="s">
        <v>3042</v>
      </c>
      <c r="D310" s="5236" t="s">
        <v>3043</v>
      </c>
      <c r="E310" s="5236" t="s">
        <v>3044</v>
      </c>
      <c r="F310" s="5236" t="s">
        <v>2473</v>
      </c>
      <c r="G310" s="5236" t="s">
        <v>28</v>
      </c>
      <c r="H310" s="5236" t="s">
        <v>28</v>
      </c>
      <c r="I310" s="5236" t="s">
        <v>902</v>
      </c>
    </row>
    <row customHeight="1" ht="11.25">
      <c r="A311" s="5236" t="s">
        <v>2299</v>
      </c>
      <c r="B311" s="5236" t="s">
        <v>16</v>
      </c>
      <c r="C311" s="5236" t="s">
        <v>3045</v>
      </c>
      <c r="D311" s="5236" t="s">
        <v>3046</v>
      </c>
      <c r="E311" s="5236" t="s">
        <v>3047</v>
      </c>
      <c r="F311" s="5236" t="s">
        <v>2473</v>
      </c>
      <c r="G311" s="5236" t="s">
        <v>28</v>
      </c>
      <c r="H311" s="5236" t="s">
        <v>28</v>
      </c>
      <c r="I311" s="5236" t="s">
        <v>902</v>
      </c>
    </row>
    <row customHeight="1" ht="11.25">
      <c r="A312" s="5236" t="s">
        <v>2299</v>
      </c>
      <c r="B312" s="5236" t="s">
        <v>16</v>
      </c>
      <c r="C312" s="5236" t="s">
        <v>3048</v>
      </c>
      <c r="D312" s="5236" t="s">
        <v>3049</v>
      </c>
      <c r="E312" s="5236" t="s">
        <v>3050</v>
      </c>
      <c r="F312" s="5236" t="s">
        <v>2359</v>
      </c>
      <c r="G312" s="5236" t="s">
        <v>3051</v>
      </c>
      <c r="H312" s="5236" t="s">
        <v>28</v>
      </c>
      <c r="I312" s="5236" t="s">
        <v>902</v>
      </c>
    </row>
    <row customHeight="1" ht="11.25">
      <c r="A313" s="5236" t="s">
        <v>2299</v>
      </c>
      <c r="B313" s="5236" t="s">
        <v>16</v>
      </c>
      <c r="C313" s="5236" t="s">
        <v>3052</v>
      </c>
      <c r="D313" s="5236" t="s">
        <v>3053</v>
      </c>
      <c r="E313" s="5236" t="s">
        <v>3054</v>
      </c>
      <c r="F313" s="5236" t="s">
        <v>3055</v>
      </c>
      <c r="G313" s="5236" t="s">
        <v>3056</v>
      </c>
      <c r="H313" s="5236" t="s">
        <v>28</v>
      </c>
      <c r="I313" s="5236" t="s">
        <v>902</v>
      </c>
    </row>
    <row customHeight="1" ht="11.25">
      <c r="A314" s="5236" t="s">
        <v>2299</v>
      </c>
      <c r="B314" s="5236" t="s">
        <v>16</v>
      </c>
      <c r="C314" s="5236" t="s">
        <v>3057</v>
      </c>
      <c r="D314" s="5236" t="s">
        <v>3058</v>
      </c>
      <c r="E314" s="5236" t="s">
        <v>3059</v>
      </c>
      <c r="F314" s="5236" t="s">
        <v>2473</v>
      </c>
      <c r="G314" s="5236" t="s">
        <v>28</v>
      </c>
      <c r="H314" s="5236" t="s">
        <v>28</v>
      </c>
      <c r="I314" s="5236" t="s">
        <v>902</v>
      </c>
    </row>
    <row customHeight="1" ht="11.25">
      <c r="A315" s="5236" t="s">
        <v>2299</v>
      </c>
      <c r="B315" s="5236" t="s">
        <v>16</v>
      </c>
      <c r="C315" s="5236" t="s">
        <v>3060</v>
      </c>
      <c r="D315" s="5236" t="s">
        <v>3061</v>
      </c>
      <c r="E315" s="5236" t="s">
        <v>3062</v>
      </c>
      <c r="F315" s="5236" t="s">
        <v>2359</v>
      </c>
      <c r="G315" s="5236" t="s">
        <v>3063</v>
      </c>
      <c r="H315" s="5236" t="s">
        <v>28</v>
      </c>
      <c r="I315" s="5236" t="s">
        <v>902</v>
      </c>
    </row>
    <row customHeight="1" ht="11.25">
      <c r="A316" s="5236" t="s">
        <v>2299</v>
      </c>
      <c r="B316" s="5236" t="s">
        <v>16</v>
      </c>
      <c r="C316" s="5236" t="s">
        <v>3064</v>
      </c>
      <c r="D316" s="5236" t="s">
        <v>3065</v>
      </c>
      <c r="E316" s="5236" t="s">
        <v>3066</v>
      </c>
      <c r="F316" s="5236" t="s">
        <v>2359</v>
      </c>
      <c r="G316" s="5236" t="s">
        <v>3067</v>
      </c>
      <c r="H316" s="5236" t="s">
        <v>28</v>
      </c>
      <c r="I316" s="5236" t="s">
        <v>902</v>
      </c>
    </row>
    <row customHeight="1" ht="11.25">
      <c r="A317" s="5236" t="s">
        <v>2299</v>
      </c>
      <c r="B317" s="5236" t="s">
        <v>16</v>
      </c>
      <c r="C317" s="5236" t="s">
        <v>3068</v>
      </c>
      <c r="D317" s="5236" t="s">
        <v>3069</v>
      </c>
      <c r="E317" s="5236" t="s">
        <v>3070</v>
      </c>
      <c r="F317" s="5236" t="s">
        <v>2359</v>
      </c>
      <c r="G317" s="5236" t="s">
        <v>28</v>
      </c>
      <c r="H317" s="5236" t="s">
        <v>28</v>
      </c>
      <c r="I317" s="5236" t="s">
        <v>902</v>
      </c>
    </row>
    <row customHeight="1" ht="11.25">
      <c r="A318" s="5236" t="s">
        <v>2299</v>
      </c>
      <c r="B318" s="5236" t="s">
        <v>16</v>
      </c>
      <c r="C318" s="5236" t="s">
        <v>3071</v>
      </c>
      <c r="D318" s="5236" t="s">
        <v>3072</v>
      </c>
      <c r="E318" s="5236" t="s">
        <v>3073</v>
      </c>
      <c r="F318" s="5236" t="s">
        <v>2359</v>
      </c>
      <c r="G318" s="5236" t="s">
        <v>28</v>
      </c>
      <c r="H318" s="5236" t="s">
        <v>28</v>
      </c>
      <c r="I318" s="5236" t="s">
        <v>902</v>
      </c>
    </row>
    <row customHeight="1" ht="11.25">
      <c r="A319" s="5236" t="s">
        <v>2299</v>
      </c>
      <c r="B319" s="5236" t="s">
        <v>16</v>
      </c>
      <c r="C319" s="5236" t="s">
        <v>3074</v>
      </c>
      <c r="D319" s="5236" t="s">
        <v>3075</v>
      </c>
      <c r="E319" s="5236" t="s">
        <v>3076</v>
      </c>
      <c r="F319" s="5236" t="s">
        <v>2359</v>
      </c>
      <c r="G319" s="5236" t="s">
        <v>3077</v>
      </c>
      <c r="H319" s="5236" t="s">
        <v>28</v>
      </c>
      <c r="I319" s="5236" t="s">
        <v>902</v>
      </c>
    </row>
    <row customHeight="1" ht="11.25">
      <c r="A320" s="5236" t="s">
        <v>2299</v>
      </c>
      <c r="B320" s="5236" t="s">
        <v>16</v>
      </c>
      <c r="C320" s="5236" t="s">
        <v>3078</v>
      </c>
      <c r="D320" s="5236" t="s">
        <v>3079</v>
      </c>
      <c r="E320" s="5236" t="s">
        <v>3080</v>
      </c>
      <c r="F320" s="5236" t="s">
        <v>2359</v>
      </c>
      <c r="G320" s="5236" t="s">
        <v>28</v>
      </c>
      <c r="H320" s="5236" t="s">
        <v>28</v>
      </c>
      <c r="I320" s="5236" t="s">
        <v>902</v>
      </c>
    </row>
    <row customHeight="1" ht="11.25">
      <c r="A321" s="5236" t="s">
        <v>2299</v>
      </c>
      <c r="B321" s="5236" t="s">
        <v>16</v>
      </c>
      <c r="C321" s="5236" t="s">
        <v>3081</v>
      </c>
      <c r="D321" s="5236" t="s">
        <v>3082</v>
      </c>
      <c r="E321" s="5236" t="s">
        <v>3083</v>
      </c>
      <c r="F321" s="5236" t="s">
        <v>2359</v>
      </c>
      <c r="G321" s="5236" t="s">
        <v>28</v>
      </c>
      <c r="H321" s="5236" t="s">
        <v>28</v>
      </c>
      <c r="I321" s="5236" t="s">
        <v>902</v>
      </c>
    </row>
    <row customHeight="1" ht="11.25">
      <c r="A322" s="5236" t="s">
        <v>2299</v>
      </c>
      <c r="B322" s="5236" t="s">
        <v>16</v>
      </c>
      <c r="C322" s="5236" t="s">
        <v>3084</v>
      </c>
      <c r="D322" s="5236" t="s">
        <v>3082</v>
      </c>
      <c r="E322" s="5236" t="s">
        <v>3085</v>
      </c>
      <c r="F322" s="5236" t="s">
        <v>2473</v>
      </c>
      <c r="G322" s="5236" t="s">
        <v>28</v>
      </c>
      <c r="H322" s="5236" t="s">
        <v>28</v>
      </c>
      <c r="I322" s="5236" t="s">
        <v>902</v>
      </c>
    </row>
    <row customHeight="1" ht="11.25">
      <c r="A323" s="5236" t="s">
        <v>2299</v>
      </c>
      <c r="B323" s="5236" t="s">
        <v>16</v>
      </c>
      <c r="C323" s="5236" t="s">
        <v>3086</v>
      </c>
      <c r="D323" s="5236" t="s">
        <v>3082</v>
      </c>
      <c r="E323" s="5236" t="s">
        <v>3087</v>
      </c>
      <c r="F323" s="5236" t="s">
        <v>2473</v>
      </c>
      <c r="G323" s="5236" t="s">
        <v>28</v>
      </c>
      <c r="H323" s="5236" t="s">
        <v>28</v>
      </c>
      <c r="I323" s="5236" t="s">
        <v>902</v>
      </c>
    </row>
    <row customHeight="1" ht="11.25">
      <c r="A324" s="5236" t="s">
        <v>2299</v>
      </c>
      <c r="B324" s="5236" t="s">
        <v>16</v>
      </c>
      <c r="C324" s="5236" t="s">
        <v>3088</v>
      </c>
      <c r="D324" s="5236" t="s">
        <v>3089</v>
      </c>
      <c r="E324" s="5236" t="s">
        <v>3090</v>
      </c>
      <c r="F324" s="5236" t="s">
        <v>2883</v>
      </c>
      <c r="G324" s="5236" t="s">
        <v>28</v>
      </c>
      <c r="H324" s="5236" t="s">
        <v>28</v>
      </c>
      <c r="I324" s="5236" t="s">
        <v>902</v>
      </c>
    </row>
    <row customHeight="1" ht="11.25">
      <c r="A325" s="5236" t="s">
        <v>2299</v>
      </c>
      <c r="B325" s="5236" t="s">
        <v>16</v>
      </c>
      <c r="C325" s="5236" t="s">
        <v>3091</v>
      </c>
      <c r="D325" s="5236" t="s">
        <v>3092</v>
      </c>
      <c r="E325" s="5236" t="s">
        <v>3093</v>
      </c>
      <c r="F325" s="5236" t="s">
        <v>2359</v>
      </c>
      <c r="G325" s="5236" t="s">
        <v>3094</v>
      </c>
      <c r="H325" s="5236" t="s">
        <v>28</v>
      </c>
      <c r="I325" s="5236" t="s">
        <v>902</v>
      </c>
    </row>
    <row customHeight="1" ht="11.25">
      <c r="A326" s="5236" t="s">
        <v>2299</v>
      </c>
      <c r="B326" s="5236" t="s">
        <v>16</v>
      </c>
      <c r="C326" s="5236" t="s">
        <v>3095</v>
      </c>
      <c r="D326" s="5236" t="s">
        <v>3096</v>
      </c>
      <c r="E326" s="5236" t="s">
        <v>3097</v>
      </c>
      <c r="F326" s="5236" t="s">
        <v>2473</v>
      </c>
      <c r="G326" s="5236" t="s">
        <v>28</v>
      </c>
      <c r="H326" s="5236" t="s">
        <v>28</v>
      </c>
      <c r="I326" s="5236" t="s">
        <v>902</v>
      </c>
    </row>
    <row customHeight="1" ht="11.25">
      <c r="A327" s="5236" t="s">
        <v>2299</v>
      </c>
      <c r="B327" s="5236" t="s">
        <v>16</v>
      </c>
      <c r="C327" s="5236" t="s">
        <v>3098</v>
      </c>
      <c r="D327" s="5236" t="s">
        <v>3099</v>
      </c>
      <c r="E327" s="5236" t="s">
        <v>3100</v>
      </c>
      <c r="F327" s="5236" t="s">
        <v>2359</v>
      </c>
      <c r="G327" s="5236" t="s">
        <v>28</v>
      </c>
      <c r="H327" s="5236" t="s">
        <v>28</v>
      </c>
      <c r="I327" s="5236" t="s">
        <v>902</v>
      </c>
    </row>
    <row customHeight="1" ht="11.25">
      <c r="A328" s="5236" t="s">
        <v>2299</v>
      </c>
      <c r="B328" s="5236" t="s">
        <v>16</v>
      </c>
      <c r="C328" s="5236" t="s">
        <v>2533</v>
      </c>
      <c r="D328" s="5236" t="s">
        <v>2534</v>
      </c>
      <c r="E328" s="5236" t="s">
        <v>2535</v>
      </c>
      <c r="F328" s="5236" t="s">
        <v>2532</v>
      </c>
      <c r="G328" s="5236" t="s">
        <v>28</v>
      </c>
      <c r="H328" s="5236" t="s">
        <v>28</v>
      </c>
      <c r="I328" s="5236" t="s">
        <v>902</v>
      </c>
    </row>
    <row customHeight="1" ht="11.25">
      <c r="A329" s="5236" t="s">
        <v>2299</v>
      </c>
      <c r="B329" s="5236" t="s">
        <v>16</v>
      </c>
      <c r="C329" s="5236" t="s">
        <v>3101</v>
      </c>
      <c r="D329" s="5236" t="s">
        <v>3102</v>
      </c>
      <c r="E329" s="5236" t="s">
        <v>3103</v>
      </c>
      <c r="F329" s="5236" t="s">
        <v>3104</v>
      </c>
      <c r="G329" s="5236" t="s">
        <v>28</v>
      </c>
      <c r="H329" s="5236" t="s">
        <v>28</v>
      </c>
      <c r="I329" s="5236" t="s">
        <v>902</v>
      </c>
    </row>
    <row customHeight="1" ht="11.25">
      <c r="A330" s="5236" t="s">
        <v>2299</v>
      </c>
      <c r="B330" s="5236" t="s">
        <v>16</v>
      </c>
      <c r="C330" s="5236" t="s">
        <v>2536</v>
      </c>
      <c r="D330" s="5236" t="s">
        <v>2537</v>
      </c>
      <c r="E330" s="5236" t="s">
        <v>2538</v>
      </c>
      <c r="F330" s="5236" t="s">
        <v>2359</v>
      </c>
      <c r="G330" s="5236" t="s">
        <v>28</v>
      </c>
      <c r="H330" s="5236" t="s">
        <v>28</v>
      </c>
      <c r="I330" s="5236" t="s">
        <v>902</v>
      </c>
    </row>
    <row customHeight="1" ht="11.25">
      <c r="A331" s="5236" t="s">
        <v>2299</v>
      </c>
      <c r="B331" s="5236" t="s">
        <v>16</v>
      </c>
      <c r="C331" s="5236" t="s">
        <v>3105</v>
      </c>
      <c r="D331" s="5236" t="s">
        <v>3106</v>
      </c>
      <c r="E331" s="5236" t="s">
        <v>3107</v>
      </c>
      <c r="F331" s="5236" t="s">
        <v>2510</v>
      </c>
      <c r="G331" s="5236" t="s">
        <v>28</v>
      </c>
      <c r="H331" s="5236" t="s">
        <v>28</v>
      </c>
      <c r="I331" s="5236" t="s">
        <v>902</v>
      </c>
    </row>
    <row customHeight="1" ht="11.25">
      <c r="A332" s="5236" t="s">
        <v>2299</v>
      </c>
      <c r="B332" s="5236" t="s">
        <v>16</v>
      </c>
      <c r="C332" s="5236" t="s">
        <v>2539</v>
      </c>
      <c r="D332" s="5236" t="s">
        <v>2540</v>
      </c>
      <c r="E332" s="5236" t="s">
        <v>2541</v>
      </c>
      <c r="F332" s="5236" t="s">
        <v>2542</v>
      </c>
      <c r="G332" s="5236" t="s">
        <v>28</v>
      </c>
      <c r="H332" s="5236" t="s">
        <v>28</v>
      </c>
      <c r="I332" s="5236" t="s">
        <v>902</v>
      </c>
    </row>
    <row customHeight="1" ht="11.25">
      <c r="A333" s="5236" t="s">
        <v>2299</v>
      </c>
      <c r="B333" s="5236" t="s">
        <v>16</v>
      </c>
      <c r="C333" s="5236" t="s">
        <v>2543</v>
      </c>
      <c r="D333" s="5236" t="s">
        <v>2544</v>
      </c>
      <c r="E333" s="5236" t="s">
        <v>2545</v>
      </c>
      <c r="F333" s="5236" t="s">
        <v>2542</v>
      </c>
      <c r="G333" s="5236" t="s">
        <v>28</v>
      </c>
      <c r="H333" s="5236" t="s">
        <v>28</v>
      </c>
      <c r="I333" s="5236" t="s">
        <v>902</v>
      </c>
    </row>
    <row customHeight="1" ht="11.25">
      <c r="A334" s="5236" t="s">
        <v>2299</v>
      </c>
      <c r="B334" s="5236" t="s">
        <v>16</v>
      </c>
      <c r="C334" s="5236" t="s">
        <v>2546</v>
      </c>
      <c r="D334" s="5236" t="s">
        <v>2547</v>
      </c>
      <c r="E334" s="5236" t="s">
        <v>2548</v>
      </c>
      <c r="F334" s="5236" t="s">
        <v>2521</v>
      </c>
      <c r="G334" s="5236" t="s">
        <v>28</v>
      </c>
      <c r="H334" s="5236" t="s">
        <v>28</v>
      </c>
      <c r="I334" s="5236" t="s">
        <v>902</v>
      </c>
    </row>
    <row customHeight="1" ht="11.25">
      <c r="A335" s="5236" t="s">
        <v>2299</v>
      </c>
      <c r="B335" s="5236" t="s">
        <v>16</v>
      </c>
      <c r="C335" s="5236" t="s">
        <v>2549</v>
      </c>
      <c r="D335" s="5236" t="s">
        <v>2550</v>
      </c>
      <c r="E335" s="5236" t="s">
        <v>2551</v>
      </c>
      <c r="F335" s="5236" t="s">
        <v>2532</v>
      </c>
      <c r="G335" s="5236" t="s">
        <v>28</v>
      </c>
      <c r="H335" s="5236" t="s">
        <v>28</v>
      </c>
      <c r="I335" s="5236" t="s">
        <v>902</v>
      </c>
    </row>
    <row customHeight="1" ht="11.25">
      <c r="A336" s="5236" t="s">
        <v>2299</v>
      </c>
      <c r="B336" s="5236" t="s">
        <v>16</v>
      </c>
      <c r="C336" s="5236" t="s">
        <v>2555</v>
      </c>
      <c r="D336" s="5236" t="s">
        <v>2556</v>
      </c>
      <c r="E336" s="5236" t="s">
        <v>2557</v>
      </c>
      <c r="F336" s="5236" t="s">
        <v>2542</v>
      </c>
      <c r="G336" s="5236" t="s">
        <v>28</v>
      </c>
      <c r="H336" s="5236" t="s">
        <v>28</v>
      </c>
      <c r="I336" s="5236" t="s">
        <v>902</v>
      </c>
    </row>
    <row customHeight="1" ht="11.25">
      <c r="A337" s="5236" t="s">
        <v>2299</v>
      </c>
      <c r="B337" s="5236" t="s">
        <v>16</v>
      </c>
      <c r="C337" s="5236" t="s">
        <v>2558</v>
      </c>
      <c r="D337" s="5236" t="s">
        <v>2559</v>
      </c>
      <c r="E337" s="5236" t="s">
        <v>2560</v>
      </c>
      <c r="F337" s="5236" t="s">
        <v>2561</v>
      </c>
      <c r="G337" s="5236" t="s">
        <v>28</v>
      </c>
      <c r="H337" s="5236" t="s">
        <v>28</v>
      </c>
      <c r="I337" s="5236" t="s">
        <v>902</v>
      </c>
    </row>
    <row customHeight="1" ht="11.25">
      <c r="A338" s="5236" t="s">
        <v>2299</v>
      </c>
      <c r="B338" s="5236" t="s">
        <v>16</v>
      </c>
      <c r="C338" s="5236" t="s">
        <v>2562</v>
      </c>
      <c r="D338" s="5236" t="s">
        <v>2563</v>
      </c>
      <c r="E338" s="5236" t="s">
        <v>2564</v>
      </c>
      <c r="F338" s="5236" t="s">
        <v>2542</v>
      </c>
      <c r="G338" s="5236" t="s">
        <v>28</v>
      </c>
      <c r="H338" s="5236" t="s">
        <v>28</v>
      </c>
      <c r="I338" s="5236" t="s">
        <v>902</v>
      </c>
    </row>
    <row customHeight="1" ht="11.25">
      <c r="A339" s="5236" t="s">
        <v>2299</v>
      </c>
      <c r="B339" s="5236" t="s">
        <v>16</v>
      </c>
      <c r="C339" s="5236" t="s">
        <v>2575</v>
      </c>
      <c r="D339" s="5236" t="s">
        <v>2576</v>
      </c>
      <c r="E339" s="5236" t="s">
        <v>2577</v>
      </c>
      <c r="F339" s="5236" t="s">
        <v>2359</v>
      </c>
      <c r="G339" s="5236" t="s">
        <v>28</v>
      </c>
      <c r="H339" s="5236" t="s">
        <v>28</v>
      </c>
      <c r="I339" s="5236" t="s">
        <v>902</v>
      </c>
    </row>
    <row customHeight="1" ht="11.25">
      <c r="A340" s="5236" t="s">
        <v>2299</v>
      </c>
      <c r="B340" s="5236" t="s">
        <v>16</v>
      </c>
      <c r="C340" s="5236" t="s">
        <v>3108</v>
      </c>
      <c r="D340" s="5236" t="s">
        <v>3109</v>
      </c>
      <c r="E340" s="5236" t="s">
        <v>3110</v>
      </c>
      <c r="F340" s="5236" t="s">
        <v>2359</v>
      </c>
      <c r="G340" s="5236" t="s">
        <v>28</v>
      </c>
      <c r="H340" s="5236" t="s">
        <v>28</v>
      </c>
      <c r="I340" s="5236" t="s">
        <v>902</v>
      </c>
    </row>
    <row customHeight="1" ht="11.25">
      <c r="A341" s="5236" t="s">
        <v>2299</v>
      </c>
      <c r="B341" s="5236" t="s">
        <v>16</v>
      </c>
      <c r="C341" s="5236" t="s">
        <v>3111</v>
      </c>
      <c r="D341" s="5236" t="s">
        <v>3112</v>
      </c>
      <c r="E341" s="5236" t="s">
        <v>3113</v>
      </c>
      <c r="F341" s="5236" t="s">
        <v>2473</v>
      </c>
      <c r="G341" s="5236" t="s">
        <v>28</v>
      </c>
      <c r="H341" s="5236" t="s">
        <v>28</v>
      </c>
      <c r="I341" s="5236" t="s">
        <v>902</v>
      </c>
    </row>
    <row customHeight="1" ht="11.25">
      <c r="A342" s="5236" t="s">
        <v>2299</v>
      </c>
      <c r="B342" s="5236" t="s">
        <v>16</v>
      </c>
      <c r="C342" s="5236" t="s">
        <v>3114</v>
      </c>
      <c r="D342" s="5236" t="s">
        <v>3115</v>
      </c>
      <c r="E342" s="5236" t="s">
        <v>3116</v>
      </c>
      <c r="F342" s="5236" t="s">
        <v>2473</v>
      </c>
      <c r="G342" s="5236" t="s">
        <v>28</v>
      </c>
      <c r="H342" s="5236" t="s">
        <v>28</v>
      </c>
      <c r="I342" s="5236" t="s">
        <v>902</v>
      </c>
    </row>
    <row customHeight="1" ht="11.25">
      <c r="A343" s="5236" t="s">
        <v>2299</v>
      </c>
      <c r="B343" s="5236" t="s">
        <v>16</v>
      </c>
      <c r="C343" s="5236" t="s">
        <v>3117</v>
      </c>
      <c r="D343" s="5236" t="s">
        <v>3118</v>
      </c>
      <c r="E343" s="5236" t="s">
        <v>3119</v>
      </c>
      <c r="F343" s="5236" t="s">
        <v>2359</v>
      </c>
      <c r="G343" s="5236" t="s">
        <v>28</v>
      </c>
      <c r="H343" s="5236" t="s">
        <v>28</v>
      </c>
      <c r="I343" s="5236" t="s">
        <v>902</v>
      </c>
    </row>
    <row customHeight="1" ht="11.25">
      <c r="A344" s="5236" t="s">
        <v>2299</v>
      </c>
      <c r="B344" s="5236" t="s">
        <v>16</v>
      </c>
      <c r="C344" s="5236" t="s">
        <v>3120</v>
      </c>
      <c r="D344" s="5236" t="s">
        <v>3121</v>
      </c>
      <c r="E344" s="5236" t="s">
        <v>3122</v>
      </c>
      <c r="F344" s="5236" t="s">
        <v>2359</v>
      </c>
      <c r="G344" s="5236" t="s">
        <v>28</v>
      </c>
      <c r="H344" s="5236" t="s">
        <v>28</v>
      </c>
      <c r="I344" s="5236" t="s">
        <v>902</v>
      </c>
    </row>
    <row customHeight="1" ht="11.25">
      <c r="A345" s="5236" t="s">
        <v>2299</v>
      </c>
      <c r="B345" s="5236" t="s">
        <v>16</v>
      </c>
      <c r="C345" s="5236" t="s">
        <v>2578</v>
      </c>
      <c r="D345" s="5236" t="s">
        <v>2579</v>
      </c>
      <c r="E345" s="5236" t="s">
        <v>2580</v>
      </c>
      <c r="F345" s="5236" t="s">
        <v>2581</v>
      </c>
      <c r="G345" s="5236" t="s">
        <v>28</v>
      </c>
      <c r="H345" s="5236" t="s">
        <v>28</v>
      </c>
      <c r="I345" s="5236" t="s">
        <v>902</v>
      </c>
    </row>
    <row customHeight="1" ht="11.25">
      <c r="A346" s="5236" t="s">
        <v>2299</v>
      </c>
      <c r="B346" s="5236" t="s">
        <v>16</v>
      </c>
      <c r="C346" s="5236" t="s">
        <v>3123</v>
      </c>
      <c r="D346" s="5236" t="s">
        <v>3124</v>
      </c>
      <c r="E346" s="5236" t="s">
        <v>3125</v>
      </c>
      <c r="F346" s="5236" t="s">
        <v>2473</v>
      </c>
      <c r="G346" s="5236" t="s">
        <v>28</v>
      </c>
      <c r="H346" s="5236" t="s">
        <v>28</v>
      </c>
      <c r="I346" s="5236" t="s">
        <v>902</v>
      </c>
    </row>
    <row customHeight="1" ht="11.25">
      <c r="A347" s="5236" t="s">
        <v>2299</v>
      </c>
      <c r="B347" s="5236" t="s">
        <v>16</v>
      </c>
      <c r="C347" s="5236" t="s">
        <v>3126</v>
      </c>
      <c r="D347" s="5236" t="s">
        <v>3127</v>
      </c>
      <c r="E347" s="5236" t="s">
        <v>3128</v>
      </c>
      <c r="F347" s="5236" t="s">
        <v>2561</v>
      </c>
      <c r="G347" s="5236" t="s">
        <v>3129</v>
      </c>
      <c r="H347" s="5236" t="s">
        <v>28</v>
      </c>
      <c r="I347" s="5236" t="s">
        <v>902</v>
      </c>
    </row>
    <row customHeight="1" ht="11.25">
      <c r="A348" s="5236" t="s">
        <v>2299</v>
      </c>
      <c r="B348" s="5236" t="s">
        <v>16</v>
      </c>
      <c r="C348" s="5236" t="s">
        <v>3130</v>
      </c>
      <c r="D348" s="5236" t="s">
        <v>3131</v>
      </c>
      <c r="E348" s="5236" t="s">
        <v>3132</v>
      </c>
      <c r="F348" s="5236" t="s">
        <v>2510</v>
      </c>
      <c r="G348" s="5236" t="s">
        <v>28</v>
      </c>
      <c r="H348" s="5236" t="s">
        <v>28</v>
      </c>
      <c r="I348" s="5236" t="s">
        <v>902</v>
      </c>
    </row>
    <row customHeight="1" ht="11.25">
      <c r="A349" s="5236" t="s">
        <v>2299</v>
      </c>
      <c r="B349" s="5236" t="s">
        <v>16</v>
      </c>
      <c r="C349" s="5236" t="s">
        <v>3133</v>
      </c>
      <c r="D349" s="5236" t="s">
        <v>3134</v>
      </c>
      <c r="E349" s="5236" t="s">
        <v>3135</v>
      </c>
      <c r="F349" s="5236" t="s">
        <v>3136</v>
      </c>
      <c r="G349" s="5236" t="s">
        <v>28</v>
      </c>
      <c r="H349" s="5236" t="s">
        <v>28</v>
      </c>
      <c r="I349" s="5236" t="s">
        <v>902</v>
      </c>
    </row>
    <row customHeight="1" ht="11.25">
      <c r="A350" s="5236" t="s">
        <v>2299</v>
      </c>
      <c r="B350" s="5236" t="s">
        <v>16</v>
      </c>
      <c r="C350" s="5236" t="s">
        <v>3137</v>
      </c>
      <c r="D350" s="5236" t="s">
        <v>3138</v>
      </c>
      <c r="E350" s="5236" t="s">
        <v>3139</v>
      </c>
      <c r="F350" s="5236" t="s">
        <v>2359</v>
      </c>
      <c r="G350" s="5236" t="s">
        <v>28</v>
      </c>
      <c r="H350" s="5236" t="s">
        <v>28</v>
      </c>
      <c r="I350" s="5236" t="s">
        <v>902</v>
      </c>
    </row>
    <row customHeight="1" ht="11.25">
      <c r="A351" s="5236" t="s">
        <v>2299</v>
      </c>
      <c r="B351" s="5236" t="s">
        <v>16</v>
      </c>
      <c r="C351" s="5236" t="s">
        <v>2582</v>
      </c>
      <c r="D351" s="5236" t="s">
        <v>2583</v>
      </c>
      <c r="E351" s="5236" t="s">
        <v>2584</v>
      </c>
      <c r="F351" s="5236" t="s">
        <v>2542</v>
      </c>
      <c r="G351" s="5236" t="s">
        <v>28</v>
      </c>
      <c r="H351" s="5236" t="s">
        <v>28</v>
      </c>
      <c r="I351" s="5236" t="s">
        <v>902</v>
      </c>
    </row>
    <row customHeight="1" ht="11.25">
      <c r="A352" s="5236" t="s">
        <v>2299</v>
      </c>
      <c r="B352" s="5236" t="s">
        <v>16</v>
      </c>
      <c r="C352" s="5236" t="s">
        <v>3140</v>
      </c>
      <c r="D352" s="5236" t="s">
        <v>3141</v>
      </c>
      <c r="E352" s="5236" t="s">
        <v>3142</v>
      </c>
      <c r="F352" s="5236" t="s">
        <v>2359</v>
      </c>
      <c r="G352" s="5236" t="s">
        <v>3143</v>
      </c>
      <c r="H352" s="5236" t="s">
        <v>28</v>
      </c>
      <c r="I352" s="5236" t="s">
        <v>902</v>
      </c>
    </row>
    <row customHeight="1" ht="11.25">
      <c r="A353" s="5236" t="s">
        <v>2299</v>
      </c>
      <c r="B353" s="5236" t="s">
        <v>16</v>
      </c>
      <c r="C353" s="5236" t="s">
        <v>2931</v>
      </c>
      <c r="D353" s="5236" t="s">
        <v>2932</v>
      </c>
      <c r="E353" s="5236" t="s">
        <v>2933</v>
      </c>
      <c r="F353" s="5236" t="s">
        <v>2478</v>
      </c>
      <c r="G353" s="5236" t="s">
        <v>28</v>
      </c>
      <c r="H353" s="5236" t="s">
        <v>28</v>
      </c>
      <c r="I353" s="5236" t="s">
        <v>902</v>
      </c>
    </row>
    <row customHeight="1" ht="11.25">
      <c r="A354" s="5236" t="s">
        <v>2299</v>
      </c>
      <c r="B354" s="5236" t="s">
        <v>16</v>
      </c>
      <c r="C354" s="5236" t="s">
        <v>3144</v>
      </c>
      <c r="D354" s="5236" t="s">
        <v>3145</v>
      </c>
      <c r="E354" s="5236" t="s">
        <v>3146</v>
      </c>
      <c r="F354" s="5236" t="s">
        <v>2478</v>
      </c>
      <c r="G354" s="5236" t="s">
        <v>28</v>
      </c>
      <c r="H354" s="5236" t="s">
        <v>28</v>
      </c>
      <c r="I354" s="5236" t="s">
        <v>902</v>
      </c>
    </row>
    <row customHeight="1" ht="11.25">
      <c r="A355" s="5236" t="s">
        <v>2299</v>
      </c>
      <c r="B355" s="5236" t="s">
        <v>16</v>
      </c>
      <c r="C355" s="5236" t="s">
        <v>2585</v>
      </c>
      <c r="D355" s="5236" t="s">
        <v>2586</v>
      </c>
      <c r="E355" s="5236" t="s">
        <v>2587</v>
      </c>
      <c r="F355" s="5236" t="s">
        <v>2439</v>
      </c>
      <c r="G355" s="5236" t="s">
        <v>28</v>
      </c>
      <c r="H355" s="5236" t="s">
        <v>28</v>
      </c>
      <c r="I355" s="5236" t="s">
        <v>902</v>
      </c>
    </row>
    <row customHeight="1" ht="11.25">
      <c r="A356" s="5236" t="s">
        <v>2299</v>
      </c>
      <c r="B356" s="5236" t="s">
        <v>16</v>
      </c>
      <c r="C356" s="5236" t="s">
        <v>2588</v>
      </c>
      <c r="D356" s="5236" t="s">
        <v>2589</v>
      </c>
      <c r="E356" s="5236" t="s">
        <v>2590</v>
      </c>
      <c r="F356" s="5236" t="s">
        <v>2478</v>
      </c>
      <c r="G356" s="5236" t="s">
        <v>28</v>
      </c>
      <c r="H356" s="5236" t="s">
        <v>28</v>
      </c>
      <c r="I356" s="5236" t="s">
        <v>902</v>
      </c>
    </row>
    <row customHeight="1" ht="11.25">
      <c r="A357" s="5236" t="s">
        <v>2299</v>
      </c>
      <c r="B357" s="5236" t="s">
        <v>16</v>
      </c>
      <c r="C357" s="5236" t="s">
        <v>3147</v>
      </c>
      <c r="D357" s="5236" t="s">
        <v>3148</v>
      </c>
      <c r="E357" s="5236" t="s">
        <v>3149</v>
      </c>
      <c r="F357" s="5236" t="s">
        <v>2510</v>
      </c>
      <c r="G357" s="5236" t="s">
        <v>28</v>
      </c>
      <c r="H357" s="5236" t="s">
        <v>28</v>
      </c>
      <c r="I357" s="5236" t="s">
        <v>902</v>
      </c>
    </row>
    <row customHeight="1" ht="11.25">
      <c r="A358" s="5236" t="s">
        <v>2299</v>
      </c>
      <c r="B358" s="5236" t="s">
        <v>16</v>
      </c>
      <c r="C358" s="5236" t="s">
        <v>3150</v>
      </c>
      <c r="D358" s="5236" t="s">
        <v>3151</v>
      </c>
      <c r="E358" s="5236" t="s">
        <v>3152</v>
      </c>
      <c r="F358" s="5236" t="s">
        <v>2359</v>
      </c>
      <c r="G358" s="5236" t="s">
        <v>28</v>
      </c>
      <c r="H358" s="5236" t="s">
        <v>28</v>
      </c>
      <c r="I358" s="5236" t="s">
        <v>902</v>
      </c>
    </row>
    <row customHeight="1" ht="11.25">
      <c r="A359" s="5236" t="s">
        <v>2299</v>
      </c>
      <c r="B359" s="5236" t="s">
        <v>16</v>
      </c>
      <c r="C359" s="5236" t="s">
        <v>3153</v>
      </c>
      <c r="D359" s="5236" t="s">
        <v>3154</v>
      </c>
      <c r="E359" s="5236" t="s">
        <v>3155</v>
      </c>
      <c r="F359" s="5236" t="s">
        <v>2359</v>
      </c>
      <c r="G359" s="5236" t="s">
        <v>28</v>
      </c>
      <c r="H359" s="5236" t="s">
        <v>28</v>
      </c>
      <c r="I359" s="5236" t="s">
        <v>902</v>
      </c>
    </row>
    <row customHeight="1" ht="11.25">
      <c r="A360" s="5236" t="s">
        <v>2299</v>
      </c>
      <c r="B360" s="5236" t="s">
        <v>16</v>
      </c>
      <c r="C360" s="5236" t="s">
        <v>3156</v>
      </c>
      <c r="D360" s="5236" t="s">
        <v>3157</v>
      </c>
      <c r="E360" s="5236" t="s">
        <v>3158</v>
      </c>
      <c r="F360" s="5236" t="s">
        <v>3136</v>
      </c>
      <c r="G360" s="5236" t="s">
        <v>3159</v>
      </c>
      <c r="H360" s="5236" t="s">
        <v>28</v>
      </c>
      <c r="I360" s="5236" t="s">
        <v>902</v>
      </c>
    </row>
    <row customHeight="1" ht="11.25">
      <c r="A361" s="5236" t="s">
        <v>2299</v>
      </c>
      <c r="B361" s="5236" t="s">
        <v>16</v>
      </c>
      <c r="C361" s="5236" t="s">
        <v>3160</v>
      </c>
      <c r="D361" s="5236" t="s">
        <v>3161</v>
      </c>
      <c r="E361" s="5236" t="s">
        <v>3162</v>
      </c>
      <c r="F361" s="5236" t="s">
        <v>2359</v>
      </c>
      <c r="G361" s="5236" t="s">
        <v>28</v>
      </c>
      <c r="H361" s="5236" t="s">
        <v>28</v>
      </c>
      <c r="I361" s="5236" t="s">
        <v>902</v>
      </c>
    </row>
    <row customHeight="1" ht="11.25">
      <c r="A362" s="5236" t="s">
        <v>2299</v>
      </c>
      <c r="B362" s="5236" t="s">
        <v>16</v>
      </c>
      <c r="C362" s="5236" t="s">
        <v>2605</v>
      </c>
      <c r="D362" s="5236" t="s">
        <v>2606</v>
      </c>
      <c r="E362" s="5236" t="s">
        <v>2607</v>
      </c>
      <c r="F362" s="5236" t="s">
        <v>2608</v>
      </c>
      <c r="G362" s="5236" t="s">
        <v>28</v>
      </c>
      <c r="H362" s="5236" t="s">
        <v>28</v>
      </c>
      <c r="I362" s="5236" t="s">
        <v>902</v>
      </c>
    </row>
    <row customHeight="1" ht="11.25">
      <c r="A363" s="5236" t="s">
        <v>2299</v>
      </c>
      <c r="B363" s="5236" t="s">
        <v>16</v>
      </c>
      <c r="C363" s="5236" t="s">
        <v>3163</v>
      </c>
      <c r="D363" s="5236" t="s">
        <v>3164</v>
      </c>
      <c r="E363" s="5236" t="s">
        <v>3165</v>
      </c>
      <c r="F363" s="5236" t="s">
        <v>3166</v>
      </c>
      <c r="G363" s="5236" t="s">
        <v>28</v>
      </c>
      <c r="H363" s="5236" t="s">
        <v>28</v>
      </c>
      <c r="I363" s="5236" t="s">
        <v>902</v>
      </c>
    </row>
    <row customHeight="1" ht="11.25">
      <c r="A364" s="5236" t="s">
        <v>2299</v>
      </c>
      <c r="B364" s="5236" t="s">
        <v>16</v>
      </c>
      <c r="C364" s="5236" t="s">
        <v>2609</v>
      </c>
      <c r="D364" s="5236" t="s">
        <v>2610</v>
      </c>
      <c r="E364" s="5236" t="s">
        <v>2611</v>
      </c>
      <c r="F364" s="5236" t="s">
        <v>2303</v>
      </c>
      <c r="G364" s="5236" t="s">
        <v>28</v>
      </c>
      <c r="H364" s="5236" t="s">
        <v>28</v>
      </c>
      <c r="I364" s="5236" t="s">
        <v>902</v>
      </c>
    </row>
    <row customHeight="1" ht="11.25">
      <c r="A365" s="5236" t="s">
        <v>2299</v>
      </c>
      <c r="B365" s="5236" t="s">
        <v>16</v>
      </c>
      <c r="C365" s="5236" t="s">
        <v>3167</v>
      </c>
      <c r="D365" s="5236" t="s">
        <v>3168</v>
      </c>
      <c r="E365" s="5236" t="s">
        <v>3169</v>
      </c>
      <c r="F365" s="5236" t="s">
        <v>2521</v>
      </c>
      <c r="G365" s="5236" t="s">
        <v>28</v>
      </c>
      <c r="H365" s="5236" t="s">
        <v>28</v>
      </c>
      <c r="I365" s="5236" t="s">
        <v>902</v>
      </c>
    </row>
    <row customHeight="1" ht="11.25">
      <c r="A366" s="5236" t="s">
        <v>2299</v>
      </c>
      <c r="B366" s="5236" t="s">
        <v>16</v>
      </c>
      <c r="C366" s="5236" t="s">
        <v>3170</v>
      </c>
      <c r="D366" s="5236" t="s">
        <v>3171</v>
      </c>
      <c r="E366" s="5236" t="s">
        <v>3172</v>
      </c>
      <c r="F366" s="5236" t="s">
        <v>2415</v>
      </c>
      <c r="G366" s="5236" t="s">
        <v>28</v>
      </c>
      <c r="H366" s="5236" t="s">
        <v>28</v>
      </c>
      <c r="I366" s="5236" t="s">
        <v>902</v>
      </c>
    </row>
    <row customHeight="1" ht="11.25">
      <c r="A367" s="5236" t="s">
        <v>2299</v>
      </c>
      <c r="B367" s="5236" t="s">
        <v>16</v>
      </c>
      <c r="C367" s="5236" t="s">
        <v>3173</v>
      </c>
      <c r="D367" s="5236" t="s">
        <v>3174</v>
      </c>
      <c r="E367" s="5236" t="s">
        <v>3175</v>
      </c>
      <c r="F367" s="5236" t="s">
        <v>2359</v>
      </c>
      <c r="G367" s="5236" t="s">
        <v>28</v>
      </c>
      <c r="H367" s="5236" t="s">
        <v>28</v>
      </c>
      <c r="I367" s="5236" t="s">
        <v>902</v>
      </c>
    </row>
    <row customHeight="1" ht="11.25">
      <c r="A368" s="5236" t="s">
        <v>2299</v>
      </c>
      <c r="B368" s="5236" t="s">
        <v>16</v>
      </c>
      <c r="C368" s="5236" t="s">
        <v>3176</v>
      </c>
      <c r="D368" s="5236" t="s">
        <v>3177</v>
      </c>
      <c r="E368" s="5236" t="s">
        <v>3178</v>
      </c>
      <c r="F368" s="5236" t="s">
        <v>2328</v>
      </c>
      <c r="G368" s="5236" t="s">
        <v>28</v>
      </c>
      <c r="H368" s="5236" t="s">
        <v>28</v>
      </c>
      <c r="I368" s="5236" t="s">
        <v>902</v>
      </c>
    </row>
    <row customHeight="1" ht="11.25">
      <c r="A369" s="5236" t="s">
        <v>2299</v>
      </c>
      <c r="B369" s="5236" t="s">
        <v>16</v>
      </c>
      <c r="C369" s="5236" t="s">
        <v>3179</v>
      </c>
      <c r="D369" s="5236" t="s">
        <v>3180</v>
      </c>
      <c r="E369" s="5236" t="s">
        <v>3181</v>
      </c>
      <c r="F369" s="5236" t="s">
        <v>2402</v>
      </c>
      <c r="G369" s="5236" t="s">
        <v>3182</v>
      </c>
      <c r="H369" s="5236" t="s">
        <v>28</v>
      </c>
      <c r="I369" s="5236" t="s">
        <v>902</v>
      </c>
    </row>
    <row customHeight="1" ht="11.25">
      <c r="A370" s="5236" t="s">
        <v>2299</v>
      </c>
      <c r="B370" s="5236" t="s">
        <v>16</v>
      </c>
      <c r="C370" s="5236" t="s">
        <v>3183</v>
      </c>
      <c r="D370" s="5236" t="s">
        <v>3184</v>
      </c>
      <c r="E370" s="5236" t="s">
        <v>3185</v>
      </c>
      <c r="F370" s="5236" t="s">
        <v>2359</v>
      </c>
      <c r="G370" s="5236" t="s">
        <v>28</v>
      </c>
      <c r="H370" s="5236" t="s">
        <v>28</v>
      </c>
      <c r="I370" s="5236" t="s">
        <v>902</v>
      </c>
    </row>
    <row customHeight="1" ht="11.25">
      <c r="A371" s="5236" t="s">
        <v>2299</v>
      </c>
      <c r="B371" s="5236" t="s">
        <v>16</v>
      </c>
      <c r="C371" s="5236" t="s">
        <v>3186</v>
      </c>
      <c r="D371" s="5236" t="s">
        <v>3187</v>
      </c>
      <c r="E371" s="5236" t="s">
        <v>3188</v>
      </c>
      <c r="F371" s="5236" t="s">
        <v>2336</v>
      </c>
      <c r="G371" s="5236" t="s">
        <v>28</v>
      </c>
      <c r="H371" s="5236" t="s">
        <v>28</v>
      </c>
      <c r="I371" s="5236" t="s">
        <v>902</v>
      </c>
    </row>
    <row customHeight="1" ht="11.25">
      <c r="A372" s="5236" t="s">
        <v>2299</v>
      </c>
      <c r="B372" s="5236" t="s">
        <v>16</v>
      </c>
      <c r="C372" s="5236" t="s">
        <v>3189</v>
      </c>
      <c r="D372" s="5236" t="s">
        <v>3190</v>
      </c>
      <c r="E372" s="5236" t="s">
        <v>3191</v>
      </c>
      <c r="F372" s="5236" t="s">
        <v>3192</v>
      </c>
      <c r="G372" s="5236" t="s">
        <v>3193</v>
      </c>
      <c r="H372" s="5236" t="s">
        <v>28</v>
      </c>
      <c r="I372" s="5236" t="s">
        <v>902</v>
      </c>
    </row>
    <row customHeight="1" ht="11.25">
      <c r="A373" s="5236" t="s">
        <v>2299</v>
      </c>
      <c r="B373" s="5236" t="s">
        <v>16</v>
      </c>
      <c r="C373" s="5236" t="s">
        <v>3194</v>
      </c>
      <c r="D373" s="5236" t="s">
        <v>3195</v>
      </c>
      <c r="E373" s="5236" t="s">
        <v>3196</v>
      </c>
      <c r="F373" s="5236" t="s">
        <v>2373</v>
      </c>
      <c r="G373" s="5236" t="s">
        <v>3197</v>
      </c>
      <c r="H373" s="5236" t="s">
        <v>28</v>
      </c>
      <c r="I373" s="5236" t="s">
        <v>902</v>
      </c>
    </row>
    <row customHeight="1" ht="11.25">
      <c r="A374" s="5236" t="s">
        <v>2299</v>
      </c>
      <c r="B374" s="5236" t="s">
        <v>16</v>
      </c>
      <c r="C374" s="5236" t="s">
        <v>3198</v>
      </c>
      <c r="D374" s="5236" t="s">
        <v>3199</v>
      </c>
      <c r="E374" s="5236" t="s">
        <v>3200</v>
      </c>
      <c r="F374" s="5236" t="s">
        <v>2431</v>
      </c>
      <c r="G374" s="5236" t="s">
        <v>3201</v>
      </c>
      <c r="H374" s="5236" t="s">
        <v>28</v>
      </c>
      <c r="I374" s="5236" t="s">
        <v>902</v>
      </c>
    </row>
    <row customHeight="1" ht="11.25">
      <c r="A375" s="5236" t="s">
        <v>2299</v>
      </c>
      <c r="B375" s="5236" t="s">
        <v>16</v>
      </c>
      <c r="C375" s="5236" t="s">
        <v>3202</v>
      </c>
      <c r="D375" s="5236" t="s">
        <v>3203</v>
      </c>
      <c r="E375" s="5236" t="s">
        <v>3204</v>
      </c>
      <c r="F375" s="5236" t="s">
        <v>2377</v>
      </c>
      <c r="G375" s="5236" t="s">
        <v>3205</v>
      </c>
      <c r="H375" s="5236" t="s">
        <v>28</v>
      </c>
      <c r="I375" s="5236" t="s">
        <v>902</v>
      </c>
    </row>
    <row customHeight="1" ht="11.25">
      <c r="A376" s="5236" t="s">
        <v>2299</v>
      </c>
      <c r="B376" s="5236" t="s">
        <v>16</v>
      </c>
      <c r="C376" s="5236" t="s">
        <v>2645</v>
      </c>
      <c r="D376" s="5236" t="s">
        <v>2646</v>
      </c>
      <c r="E376" s="5236" t="s">
        <v>2647</v>
      </c>
      <c r="F376" s="5236" t="s">
        <v>2431</v>
      </c>
      <c r="G376" s="5236" t="s">
        <v>28</v>
      </c>
      <c r="H376" s="5236" t="s">
        <v>28</v>
      </c>
      <c r="I376" s="5236" t="s">
        <v>902</v>
      </c>
    </row>
    <row customHeight="1" ht="11.25">
      <c r="A377" s="5236" t="s">
        <v>2299</v>
      </c>
      <c r="B377" s="5236" t="s">
        <v>16</v>
      </c>
      <c r="C377" s="5236" t="s">
        <v>3206</v>
      </c>
      <c r="D377" s="5236" t="s">
        <v>3207</v>
      </c>
      <c r="E377" s="5236" t="s">
        <v>3208</v>
      </c>
      <c r="F377" s="5236" t="s">
        <v>2608</v>
      </c>
      <c r="G377" s="5236" t="s">
        <v>28</v>
      </c>
      <c r="H377" s="5236" t="s">
        <v>28</v>
      </c>
      <c r="I377" s="5236" t="s">
        <v>902</v>
      </c>
    </row>
    <row customHeight="1" ht="11.25">
      <c r="A378" s="5236" t="s">
        <v>2299</v>
      </c>
      <c r="B378" s="5236" t="s">
        <v>16</v>
      </c>
      <c r="C378" s="5236" t="s">
        <v>3209</v>
      </c>
      <c r="D378" s="5236" t="s">
        <v>3210</v>
      </c>
      <c r="E378" s="5236" t="s">
        <v>3211</v>
      </c>
      <c r="F378" s="5236" t="s">
        <v>2542</v>
      </c>
      <c r="G378" s="5236" t="s">
        <v>3212</v>
      </c>
      <c r="H378" s="5236" t="s">
        <v>28</v>
      </c>
      <c r="I378" s="5236" t="s">
        <v>902</v>
      </c>
    </row>
    <row customHeight="1" ht="11.25">
      <c r="A379" s="5236" t="s">
        <v>2299</v>
      </c>
      <c r="B379" s="5236" t="s">
        <v>16</v>
      </c>
      <c r="C379" s="5236" t="s">
        <v>3213</v>
      </c>
      <c r="D379" s="5236" t="s">
        <v>3214</v>
      </c>
      <c r="E379" s="5236" t="s">
        <v>3215</v>
      </c>
      <c r="F379" s="5236" t="s">
        <v>2561</v>
      </c>
      <c r="G379" s="5236" t="s">
        <v>3216</v>
      </c>
      <c r="H379" s="5236" t="s">
        <v>28</v>
      </c>
      <c r="I379" s="5236" t="s">
        <v>902</v>
      </c>
    </row>
    <row customHeight="1" ht="11.25">
      <c r="A380" s="5236" t="s">
        <v>2299</v>
      </c>
      <c r="B380" s="5236" t="s">
        <v>16</v>
      </c>
      <c r="C380" s="5236" t="s">
        <v>3217</v>
      </c>
      <c r="D380" s="5236" t="s">
        <v>3218</v>
      </c>
      <c r="E380" s="5236" t="s">
        <v>3219</v>
      </c>
      <c r="F380" s="5236" t="s">
        <v>2571</v>
      </c>
      <c r="G380" s="5236" t="s">
        <v>3220</v>
      </c>
      <c r="H380" s="5236" t="s">
        <v>28</v>
      </c>
      <c r="I380" s="5236" t="s">
        <v>902</v>
      </c>
    </row>
    <row customHeight="1" ht="11.25">
      <c r="A381" s="5236" t="s">
        <v>2299</v>
      </c>
      <c r="B381" s="5236" t="s">
        <v>16</v>
      </c>
      <c r="C381" s="5236" t="s">
        <v>3221</v>
      </c>
      <c r="D381" s="5236" t="s">
        <v>3222</v>
      </c>
      <c r="E381" s="5236" t="s">
        <v>3223</v>
      </c>
      <c r="F381" s="5236" t="s">
        <v>3224</v>
      </c>
      <c r="G381" s="5236" t="s">
        <v>3225</v>
      </c>
      <c r="H381" s="5236" t="s">
        <v>28</v>
      </c>
      <c r="I381" s="5236" t="s">
        <v>902</v>
      </c>
    </row>
    <row customHeight="1" ht="11.25">
      <c r="A382" s="5236" t="s">
        <v>2299</v>
      </c>
      <c r="B382" s="5236" t="s">
        <v>16</v>
      </c>
      <c r="C382" s="5236" t="s">
        <v>3226</v>
      </c>
      <c r="D382" s="5236" t="s">
        <v>3222</v>
      </c>
      <c r="E382" s="5236" t="s">
        <v>3223</v>
      </c>
      <c r="F382" s="5236" t="s">
        <v>2359</v>
      </c>
      <c r="G382" s="5236" t="s">
        <v>3143</v>
      </c>
      <c r="H382" s="5236" t="s">
        <v>28</v>
      </c>
      <c r="I382" s="5236" t="s">
        <v>902</v>
      </c>
    </row>
    <row customHeight="1" ht="11.25">
      <c r="A383" s="5236" t="s">
        <v>2299</v>
      </c>
      <c r="B383" s="5236" t="s">
        <v>16</v>
      </c>
      <c r="C383" s="5236" t="s">
        <v>2677</v>
      </c>
      <c r="D383" s="5236" t="s">
        <v>2678</v>
      </c>
      <c r="E383" s="5236" t="s">
        <v>2679</v>
      </c>
      <c r="F383" s="5236" t="s">
        <v>2431</v>
      </c>
      <c r="G383" s="5236" t="s">
        <v>28</v>
      </c>
      <c r="H383" s="5236" t="s">
        <v>28</v>
      </c>
      <c r="I383" s="5236" t="s">
        <v>902</v>
      </c>
    </row>
    <row customHeight="1" ht="11.25">
      <c r="A384" s="5236" t="s">
        <v>2299</v>
      </c>
      <c r="B384" s="5236" t="s">
        <v>16</v>
      </c>
      <c r="C384" s="5236" t="s">
        <v>3227</v>
      </c>
      <c r="D384" s="5236" t="s">
        <v>3228</v>
      </c>
      <c r="E384" s="5236" t="s">
        <v>3229</v>
      </c>
      <c r="F384" s="5236" t="s">
        <v>51</v>
      </c>
      <c r="G384" s="5236" t="s">
        <v>2697</v>
      </c>
      <c r="H384" s="5236" t="s">
        <v>28</v>
      </c>
      <c r="I384" s="5236" t="s">
        <v>902</v>
      </c>
    </row>
    <row customHeight="1" ht="11.25">
      <c r="A385" s="5236" t="s">
        <v>2299</v>
      </c>
      <c r="B385" s="5236" t="s">
        <v>16</v>
      </c>
      <c r="C385" s="5236" t="s">
        <v>13</v>
      </c>
      <c r="D385" s="5236" t="s">
        <v>46</v>
      </c>
      <c r="E385" s="5236" t="s">
        <v>49</v>
      </c>
      <c r="F385" s="5236" t="s">
        <v>51</v>
      </c>
      <c r="G385" s="5236" t="s">
        <v>28</v>
      </c>
      <c r="H385" s="5236" t="s">
        <v>28</v>
      </c>
      <c r="I385" s="5236" t="s">
        <v>902</v>
      </c>
    </row>
    <row customHeight="1" ht="11.25">
      <c r="A386" s="5236" t="s">
        <v>2299</v>
      </c>
      <c r="B386" s="5236" t="s">
        <v>16</v>
      </c>
      <c r="C386" s="5236" t="s">
        <v>2698</v>
      </c>
      <c r="D386" s="5236" t="s">
        <v>2699</v>
      </c>
      <c r="E386" s="5236" t="s">
        <v>2700</v>
      </c>
      <c r="F386" s="5236" t="s">
        <v>51</v>
      </c>
      <c r="G386" s="5236" t="s">
        <v>2701</v>
      </c>
      <c r="H386" s="5236" t="s">
        <v>28</v>
      </c>
      <c r="I386" s="5236" t="s">
        <v>902</v>
      </c>
    </row>
    <row customHeight="1" ht="11.25">
      <c r="A387" s="5236" t="s">
        <v>2299</v>
      </c>
      <c r="B387" s="5236" t="s">
        <v>16</v>
      </c>
      <c r="C387" s="5236" t="s">
        <v>3230</v>
      </c>
      <c r="D387" s="5236" t="s">
        <v>3231</v>
      </c>
      <c r="E387" s="5236" t="s">
        <v>3232</v>
      </c>
      <c r="F387" s="5236" t="s">
        <v>2415</v>
      </c>
      <c r="G387" s="5236" t="s">
        <v>28</v>
      </c>
      <c r="H387" s="5236" t="s">
        <v>28</v>
      </c>
      <c r="I387" s="5236" t="s">
        <v>902</v>
      </c>
    </row>
    <row customHeight="1" ht="11.25">
      <c r="A388" s="5236" t="s">
        <v>2299</v>
      </c>
      <c r="B388" s="5236" t="s">
        <v>16</v>
      </c>
      <c r="C388" s="5236" t="s">
        <v>3233</v>
      </c>
      <c r="D388" s="5236" t="s">
        <v>3234</v>
      </c>
      <c r="E388" s="5236" t="s">
        <v>3235</v>
      </c>
      <c r="F388" s="5236" t="s">
        <v>2601</v>
      </c>
      <c r="G388" s="5236" t="s">
        <v>28</v>
      </c>
      <c r="H388" s="5236" t="s">
        <v>28</v>
      </c>
      <c r="I388" s="5236" t="s">
        <v>902</v>
      </c>
    </row>
    <row customHeight="1" ht="11.25">
      <c r="A389" s="5236" t="s">
        <v>2299</v>
      </c>
      <c r="B389" s="5236" t="s">
        <v>16</v>
      </c>
      <c r="C389" s="5236" t="s">
        <v>2705</v>
      </c>
      <c r="D389" s="5236" t="s">
        <v>2706</v>
      </c>
      <c r="E389" s="5236" t="s">
        <v>2707</v>
      </c>
      <c r="F389" s="5236" t="s">
        <v>2473</v>
      </c>
      <c r="G389" s="5236" t="s">
        <v>2708</v>
      </c>
      <c r="H389" s="5236" t="s">
        <v>28</v>
      </c>
      <c r="I389" s="5236" t="s">
        <v>902</v>
      </c>
    </row>
    <row customHeight="1" ht="11.25">
      <c r="A390" s="5236" t="s">
        <v>2299</v>
      </c>
      <c r="B390" s="5236" t="s">
        <v>16</v>
      </c>
      <c r="C390" s="5236" t="s">
        <v>3236</v>
      </c>
      <c r="D390" s="5236" t="s">
        <v>3237</v>
      </c>
      <c r="E390" s="5236" t="s">
        <v>3238</v>
      </c>
      <c r="F390" s="5236" t="s">
        <v>2478</v>
      </c>
      <c r="G390" s="5236" t="s">
        <v>28</v>
      </c>
      <c r="H390" s="5236" t="s">
        <v>28</v>
      </c>
      <c r="I390" s="5236" t="s">
        <v>902</v>
      </c>
    </row>
    <row customHeight="1" ht="11.25">
      <c r="A391" s="5236" t="s">
        <v>2299</v>
      </c>
      <c r="B391" s="5236" t="s">
        <v>16</v>
      </c>
      <c r="C391" s="5236" t="s">
        <v>2727</v>
      </c>
      <c r="D391" s="5236" t="s">
        <v>2728</v>
      </c>
      <c r="E391" s="5236" t="s">
        <v>2729</v>
      </c>
      <c r="F391" s="5236" t="s">
        <v>2431</v>
      </c>
      <c r="G391" s="5236" t="s">
        <v>2730</v>
      </c>
      <c r="H391" s="5236" t="s">
        <v>28</v>
      </c>
      <c r="I391" s="5236" t="s">
        <v>902</v>
      </c>
    </row>
    <row customHeight="1" ht="11.25">
      <c r="A392" s="5236" t="s">
        <v>2299</v>
      </c>
      <c r="B392" s="5236" t="s">
        <v>16</v>
      </c>
      <c r="C392" s="5236" t="s">
        <v>3239</v>
      </c>
      <c r="D392" s="5236" t="s">
        <v>3240</v>
      </c>
      <c r="E392" s="5236" t="s">
        <v>3241</v>
      </c>
      <c r="F392" s="5236" t="s">
        <v>2313</v>
      </c>
      <c r="G392" s="5236" t="s">
        <v>3242</v>
      </c>
      <c r="H392" s="5236" t="s">
        <v>28</v>
      </c>
      <c r="I392" s="5236" t="s">
        <v>902</v>
      </c>
    </row>
    <row customHeight="1" ht="11.25">
      <c r="A393" s="5236" t="s">
        <v>2299</v>
      </c>
      <c r="B393" s="5236" t="s">
        <v>16</v>
      </c>
      <c r="C393" s="5236" t="s">
        <v>2731</v>
      </c>
      <c r="D393" s="5236" t="s">
        <v>2732</v>
      </c>
      <c r="E393" s="5236" t="s">
        <v>2733</v>
      </c>
      <c r="F393" s="5236" t="s">
        <v>2478</v>
      </c>
      <c r="G393" s="5236" t="s">
        <v>28</v>
      </c>
      <c r="H393" s="5236" t="s">
        <v>28</v>
      </c>
      <c r="I393" s="5236" t="s">
        <v>902</v>
      </c>
    </row>
    <row customHeight="1" ht="11.25">
      <c r="A394" s="5236" t="s">
        <v>2299</v>
      </c>
      <c r="B394" s="5236" t="s">
        <v>16</v>
      </c>
      <c r="C394" s="5236" t="s">
        <v>3243</v>
      </c>
      <c r="D394" s="5236" t="s">
        <v>3244</v>
      </c>
      <c r="E394" s="5236" t="s">
        <v>3245</v>
      </c>
      <c r="F394" s="5236" t="s">
        <v>2608</v>
      </c>
      <c r="G394" s="5236" t="s">
        <v>28</v>
      </c>
      <c r="H394" s="5236" t="s">
        <v>28</v>
      </c>
      <c r="I394" s="5236" t="s">
        <v>902</v>
      </c>
    </row>
    <row customHeight="1" ht="11.25">
      <c r="A395" s="5236" t="s">
        <v>2299</v>
      </c>
      <c r="B395" s="5236" t="s">
        <v>16</v>
      </c>
      <c r="C395" s="5236" t="s">
        <v>2734</v>
      </c>
      <c r="D395" s="5236" t="s">
        <v>2735</v>
      </c>
      <c r="E395" s="5236" t="s">
        <v>2736</v>
      </c>
      <c r="F395" s="5236" t="s">
        <v>2427</v>
      </c>
      <c r="G395" s="5236" t="s">
        <v>2737</v>
      </c>
      <c r="H395" s="5236" t="s">
        <v>28</v>
      </c>
      <c r="I395" s="5236" t="s">
        <v>902</v>
      </c>
    </row>
    <row customHeight="1" ht="11.25">
      <c r="A396" s="5236" t="s">
        <v>2299</v>
      </c>
      <c r="B396" s="5236" t="s">
        <v>16</v>
      </c>
      <c r="C396" s="5236" t="s">
        <v>3246</v>
      </c>
      <c r="D396" s="5236" t="s">
        <v>3247</v>
      </c>
      <c r="E396" s="5236" t="s">
        <v>3248</v>
      </c>
      <c r="F396" s="5236" t="s">
        <v>2423</v>
      </c>
      <c r="G396" s="5236" t="s">
        <v>28</v>
      </c>
      <c r="H396" s="5236" t="s">
        <v>28</v>
      </c>
      <c r="I396" s="5236" t="s">
        <v>902</v>
      </c>
    </row>
    <row customHeight="1" ht="11.25">
      <c r="A397" s="5236" t="s">
        <v>2299</v>
      </c>
      <c r="B397" s="5236" t="s">
        <v>16</v>
      </c>
      <c r="C397" s="5236" t="s">
        <v>2751</v>
      </c>
      <c r="D397" s="5236" t="s">
        <v>2752</v>
      </c>
      <c r="E397" s="5236" t="s">
        <v>2753</v>
      </c>
      <c r="F397" s="5236" t="s">
        <v>2313</v>
      </c>
      <c r="G397" s="5236" t="s">
        <v>28</v>
      </c>
      <c r="H397" s="5236" t="s">
        <v>28</v>
      </c>
      <c r="I397" s="5236" t="s">
        <v>902</v>
      </c>
    </row>
    <row customHeight="1" ht="11.25">
      <c r="A398" s="5236" t="s">
        <v>2299</v>
      </c>
      <c r="B398" s="5236" t="s">
        <v>16</v>
      </c>
      <c r="C398" s="5236" t="s">
        <v>3249</v>
      </c>
      <c r="D398" s="5236" t="s">
        <v>3250</v>
      </c>
      <c r="E398" s="5236" t="s">
        <v>3251</v>
      </c>
      <c r="F398" s="5236" t="s">
        <v>2415</v>
      </c>
      <c r="G398" s="5236" t="s">
        <v>28</v>
      </c>
      <c r="H398" s="5236" t="s">
        <v>28</v>
      </c>
      <c r="I398" s="5236" t="s">
        <v>902</v>
      </c>
    </row>
    <row customHeight="1" ht="11.25">
      <c r="A399" s="5236" t="s">
        <v>2299</v>
      </c>
      <c r="B399" s="5236" t="s">
        <v>16</v>
      </c>
      <c r="C399" s="5236" t="s">
        <v>2754</v>
      </c>
      <c r="D399" s="5236" t="s">
        <v>2755</v>
      </c>
      <c r="E399" s="5236" t="s">
        <v>2756</v>
      </c>
      <c r="F399" s="5236" t="s">
        <v>2601</v>
      </c>
      <c r="G399" s="5236" t="s">
        <v>28</v>
      </c>
      <c r="H399" s="5236" t="s">
        <v>28</v>
      </c>
      <c r="I399" s="5236" t="s">
        <v>902</v>
      </c>
    </row>
    <row customHeight="1" ht="11.25">
      <c r="A400" s="5236" t="s">
        <v>2299</v>
      </c>
      <c r="B400" s="5236" t="s">
        <v>16</v>
      </c>
      <c r="C400" s="5236" t="s">
        <v>3252</v>
      </c>
      <c r="D400" s="5236" t="s">
        <v>3253</v>
      </c>
      <c r="E400" s="5236" t="s">
        <v>3254</v>
      </c>
      <c r="F400" s="5236" t="s">
        <v>2427</v>
      </c>
      <c r="G400" s="5236" t="s">
        <v>28</v>
      </c>
      <c r="H400" s="5236" t="s">
        <v>28</v>
      </c>
      <c r="I400" s="5236" t="s">
        <v>902</v>
      </c>
    </row>
    <row customHeight="1" ht="11.25">
      <c r="A401" s="5236" t="s">
        <v>2299</v>
      </c>
      <c r="B401" s="5236" t="s">
        <v>16</v>
      </c>
      <c r="C401" s="5236" t="s">
        <v>3255</v>
      </c>
      <c r="D401" s="5236" t="s">
        <v>3256</v>
      </c>
      <c r="E401" s="5236" t="s">
        <v>3257</v>
      </c>
      <c r="F401" s="5236" t="s">
        <v>2431</v>
      </c>
      <c r="G401" s="5236" t="s">
        <v>2489</v>
      </c>
      <c r="H401" s="5236" t="s">
        <v>28</v>
      </c>
      <c r="I401" s="5236" t="s">
        <v>902</v>
      </c>
    </row>
    <row customHeight="1" ht="11.25">
      <c r="A402" s="5236" t="s">
        <v>2299</v>
      </c>
      <c r="B402" s="5236" t="s">
        <v>16</v>
      </c>
      <c r="C402" s="5236" t="s">
        <v>2769</v>
      </c>
      <c r="D402" s="5236" t="s">
        <v>2770</v>
      </c>
      <c r="E402" s="5236" t="s">
        <v>2771</v>
      </c>
      <c r="F402" s="5236" t="s">
        <v>2772</v>
      </c>
      <c r="G402" s="5236" t="s">
        <v>28</v>
      </c>
      <c r="H402" s="5236" t="s">
        <v>28</v>
      </c>
      <c r="I402" s="5236" t="s">
        <v>902</v>
      </c>
    </row>
    <row customHeight="1" ht="11.25">
      <c r="A403" s="5236" t="s">
        <v>2299</v>
      </c>
      <c r="B403" s="5236" t="s">
        <v>16</v>
      </c>
      <c r="C403" s="5236" t="s">
        <v>2782</v>
      </c>
      <c r="D403" s="5236" t="s">
        <v>2783</v>
      </c>
      <c r="E403" s="5236" t="s">
        <v>2784</v>
      </c>
      <c r="F403" s="5236" t="s">
        <v>2415</v>
      </c>
      <c r="G403" s="5236" t="s">
        <v>28</v>
      </c>
      <c r="H403" s="5236" t="s">
        <v>28</v>
      </c>
      <c r="I403" s="5236" t="s">
        <v>902</v>
      </c>
    </row>
    <row customHeight="1" ht="11.25">
      <c r="A404" s="5236" t="s">
        <v>2299</v>
      </c>
      <c r="B404" s="5236" t="s">
        <v>16</v>
      </c>
      <c r="C404" s="5236" t="s">
        <v>2788</v>
      </c>
      <c r="D404" s="5236" t="s">
        <v>2789</v>
      </c>
      <c r="E404" s="5236" t="s">
        <v>2790</v>
      </c>
      <c r="F404" s="5236" t="s">
        <v>2336</v>
      </c>
      <c r="G404" s="5236" t="s">
        <v>28</v>
      </c>
      <c r="H404" s="5236" t="s">
        <v>28</v>
      </c>
      <c r="I404" s="5236" t="s">
        <v>902</v>
      </c>
    </row>
    <row customHeight="1" ht="11.25">
      <c r="A405" s="5236" t="s">
        <v>2299</v>
      </c>
      <c r="B405" s="5236" t="s">
        <v>16</v>
      </c>
      <c r="C405" s="5236" t="s">
        <v>2791</v>
      </c>
      <c r="D405" s="5236" t="s">
        <v>2792</v>
      </c>
      <c r="E405" s="5236" t="s">
        <v>2793</v>
      </c>
      <c r="F405" s="5236" t="s">
        <v>2542</v>
      </c>
      <c r="G405" s="5236" t="s">
        <v>28</v>
      </c>
      <c r="H405" s="5236" t="s">
        <v>28</v>
      </c>
      <c r="I405" s="5236" t="s">
        <v>902</v>
      </c>
    </row>
    <row customHeight="1" ht="11.25">
      <c r="A406" s="5236" t="s">
        <v>2299</v>
      </c>
      <c r="B406" s="5236" t="s">
        <v>16</v>
      </c>
      <c r="C406" s="5236" t="s">
        <v>3258</v>
      </c>
      <c r="D406" s="5236" t="s">
        <v>3259</v>
      </c>
      <c r="E406" s="5236" t="s">
        <v>3260</v>
      </c>
      <c r="F406" s="5236" t="s">
        <v>2561</v>
      </c>
      <c r="G406" s="5236" t="s">
        <v>2489</v>
      </c>
      <c r="H406" s="5236" t="s">
        <v>28</v>
      </c>
      <c r="I406" s="5236" t="s">
        <v>902</v>
      </c>
    </row>
    <row customHeight="1" ht="11.25">
      <c r="A407" s="5236" t="s">
        <v>2299</v>
      </c>
      <c r="B407" s="5236" t="s">
        <v>16</v>
      </c>
      <c r="C407" s="5236" t="s">
        <v>2806</v>
      </c>
      <c r="D407" s="5236" t="s">
        <v>2807</v>
      </c>
      <c r="E407" s="5236" t="s">
        <v>2808</v>
      </c>
      <c r="F407" s="5236" t="s">
        <v>2427</v>
      </c>
      <c r="G407" s="5236" t="s">
        <v>28</v>
      </c>
      <c r="H407" s="5236" t="s">
        <v>28</v>
      </c>
      <c r="I407" s="5236" t="s">
        <v>902</v>
      </c>
    </row>
    <row customHeight="1" ht="11.25">
      <c r="A408" s="5236" t="s">
        <v>2299</v>
      </c>
      <c r="B408" s="5236" t="s">
        <v>16</v>
      </c>
      <c r="C408" s="5236" t="s">
        <v>2809</v>
      </c>
      <c r="D408" s="5236" t="s">
        <v>2810</v>
      </c>
      <c r="E408" s="5236" t="s">
        <v>2811</v>
      </c>
      <c r="F408" s="5236" t="s">
        <v>2532</v>
      </c>
      <c r="G408" s="5236" t="s">
        <v>28</v>
      </c>
      <c r="H408" s="5236" t="s">
        <v>28</v>
      </c>
      <c r="I408" s="5236" t="s">
        <v>902</v>
      </c>
    </row>
    <row customHeight="1" ht="11.25">
      <c r="A409" s="5236" t="s">
        <v>2299</v>
      </c>
      <c r="B409" s="5236" t="s">
        <v>16</v>
      </c>
      <c r="C409" s="5236" t="s">
        <v>2812</v>
      </c>
      <c r="D409" s="5236" t="s">
        <v>2813</v>
      </c>
      <c r="E409" s="5236" t="s">
        <v>2814</v>
      </c>
      <c r="F409" s="5236" t="s">
        <v>2542</v>
      </c>
      <c r="G409" s="5236" t="s">
        <v>28</v>
      </c>
      <c r="H409" s="5236" t="s">
        <v>28</v>
      </c>
      <c r="I409" s="5236" t="s">
        <v>902</v>
      </c>
    </row>
    <row customHeight="1" ht="11.25">
      <c r="A410" s="5236" t="s">
        <v>2299</v>
      </c>
      <c r="B410" s="5236" t="s">
        <v>16</v>
      </c>
      <c r="C410" s="5236" t="s">
        <v>3261</v>
      </c>
      <c r="D410" s="5236" t="s">
        <v>3262</v>
      </c>
      <c r="E410" s="5236" t="s">
        <v>3263</v>
      </c>
      <c r="F410" s="5236" t="s">
        <v>2601</v>
      </c>
      <c r="G410" s="5236" t="s">
        <v>28</v>
      </c>
      <c r="H410" s="5236" t="s">
        <v>28</v>
      </c>
      <c r="I410" s="5236" t="s">
        <v>902</v>
      </c>
    </row>
    <row customHeight="1" ht="11.25">
      <c r="A411" s="5236" t="s">
        <v>2299</v>
      </c>
      <c r="B411" s="5236" t="s">
        <v>16</v>
      </c>
      <c r="C411" s="5236" t="s">
        <v>3264</v>
      </c>
      <c r="D411" s="5236" t="s">
        <v>3265</v>
      </c>
      <c r="E411" s="5236" t="s">
        <v>3266</v>
      </c>
      <c r="F411" s="5236" t="s">
        <v>51</v>
      </c>
      <c r="G411" s="5236" t="s">
        <v>28</v>
      </c>
      <c r="H411" s="5236" t="s">
        <v>28</v>
      </c>
      <c r="I411" s="5236" t="s">
        <v>902</v>
      </c>
    </row>
    <row customHeight="1" ht="11.25">
      <c r="A412" s="5236" t="s">
        <v>2299</v>
      </c>
      <c r="B412" s="5236" t="s">
        <v>16</v>
      </c>
      <c r="C412" s="5236" t="s">
        <v>3267</v>
      </c>
      <c r="D412" s="5236" t="s">
        <v>3265</v>
      </c>
      <c r="E412" s="5236" t="s">
        <v>3268</v>
      </c>
      <c r="F412" s="5236" t="s">
        <v>2510</v>
      </c>
      <c r="G412" s="5236" t="s">
        <v>28</v>
      </c>
      <c r="H412" s="5236" t="s">
        <v>28</v>
      </c>
      <c r="I412" s="5236" t="s">
        <v>902</v>
      </c>
    </row>
    <row customHeight="1" ht="11.25">
      <c r="A413" s="5236" t="s">
        <v>2299</v>
      </c>
      <c r="B413" s="5236" t="s">
        <v>16</v>
      </c>
      <c r="C413" s="5236" t="s">
        <v>2827</v>
      </c>
      <c r="D413" s="5236" t="s">
        <v>2828</v>
      </c>
      <c r="E413" s="5236" t="s">
        <v>2829</v>
      </c>
      <c r="F413" s="5236" t="s">
        <v>2336</v>
      </c>
      <c r="G413" s="5236" t="s">
        <v>28</v>
      </c>
      <c r="H413" s="5236" t="s">
        <v>28</v>
      </c>
      <c r="I413" s="5236" t="s">
        <v>902</v>
      </c>
    </row>
    <row customHeight="1" ht="11.25">
      <c r="A414" s="5236" t="s">
        <v>2299</v>
      </c>
      <c r="B414" s="5236" t="s">
        <v>16</v>
      </c>
      <c r="C414" s="5236" t="s">
        <v>2830</v>
      </c>
      <c r="D414" s="5236" t="s">
        <v>2831</v>
      </c>
      <c r="E414" s="5236" t="s">
        <v>2832</v>
      </c>
      <c r="F414" s="5236" t="s">
        <v>2532</v>
      </c>
      <c r="G414" s="5236" t="s">
        <v>28</v>
      </c>
      <c r="H414" s="5236" t="s">
        <v>28</v>
      </c>
      <c r="I414" s="5236" t="s">
        <v>902</v>
      </c>
    </row>
    <row customHeight="1" ht="11.25">
      <c r="A415" s="5236" t="s">
        <v>2299</v>
      </c>
      <c r="B415" s="5236" t="s">
        <v>16</v>
      </c>
      <c r="C415" s="5236" t="s">
        <v>2836</v>
      </c>
      <c r="D415" s="5236" t="s">
        <v>2837</v>
      </c>
      <c r="E415" s="5236" t="s">
        <v>2838</v>
      </c>
      <c r="F415" s="5236" t="s">
        <v>2478</v>
      </c>
      <c r="G415" s="5236" t="s">
        <v>28</v>
      </c>
      <c r="H415" s="5236" t="s">
        <v>28</v>
      </c>
      <c r="I415" s="5236" t="s">
        <v>902</v>
      </c>
    </row>
    <row customHeight="1" ht="11.25">
      <c r="A416" s="5236" t="s">
        <v>2299</v>
      </c>
      <c r="B416" s="5236" t="s">
        <v>16</v>
      </c>
      <c r="C416" s="5236" t="s">
        <v>2842</v>
      </c>
      <c r="D416" s="5236" t="s">
        <v>2843</v>
      </c>
      <c r="E416" s="5236" t="s">
        <v>2844</v>
      </c>
      <c r="F416" s="5236" t="s">
        <v>2431</v>
      </c>
      <c r="G416" s="5236" t="s">
        <v>28</v>
      </c>
      <c r="H416" s="5236" t="s">
        <v>28</v>
      </c>
      <c r="I416" s="5236" t="s">
        <v>902</v>
      </c>
    </row>
    <row customHeight="1" ht="11.25">
      <c r="A417" s="5236" t="s">
        <v>2299</v>
      </c>
      <c r="B417" s="5236" t="s">
        <v>16</v>
      </c>
      <c r="C417" s="5236" t="s">
        <v>2852</v>
      </c>
      <c r="D417" s="5236" t="s">
        <v>2853</v>
      </c>
      <c r="E417" s="5236" t="s">
        <v>2854</v>
      </c>
      <c r="F417" s="5236" t="s">
        <v>2427</v>
      </c>
      <c r="G417" s="5236" t="s">
        <v>2855</v>
      </c>
      <c r="H417" s="5236" t="s">
        <v>28</v>
      </c>
      <c r="I417" s="5236" t="s">
        <v>902</v>
      </c>
    </row>
    <row customHeight="1" ht="11.25">
      <c r="A418" s="5236" t="s">
        <v>2299</v>
      </c>
      <c r="B418" s="5236" t="s">
        <v>16</v>
      </c>
      <c r="C418" s="5236" t="s">
        <v>3269</v>
      </c>
      <c r="D418" s="5236" t="s">
        <v>3270</v>
      </c>
      <c r="E418" s="5236" t="s">
        <v>3271</v>
      </c>
      <c r="F418" s="5236" t="s">
        <v>2431</v>
      </c>
      <c r="G418" s="5236" t="s">
        <v>3272</v>
      </c>
      <c r="H418" s="5236" t="s">
        <v>28</v>
      </c>
      <c r="I418" s="5236" t="s">
        <v>902</v>
      </c>
    </row>
    <row customHeight="1" ht="11.25">
      <c r="A419" s="5236" t="s">
        <v>2299</v>
      </c>
      <c r="B419" s="5236" t="s">
        <v>16</v>
      </c>
      <c r="C419" s="5236" t="s">
        <v>2864</v>
      </c>
      <c r="D419" s="5236" t="s">
        <v>2865</v>
      </c>
      <c r="E419" s="5236" t="s">
        <v>2866</v>
      </c>
      <c r="F419" s="5236" t="s">
        <v>2601</v>
      </c>
      <c r="G419" s="5236" t="s">
        <v>28</v>
      </c>
      <c r="H419" s="5236" t="s">
        <v>28</v>
      </c>
      <c r="I419" s="5236" t="s">
        <v>902</v>
      </c>
    </row>
    <row customHeight="1" ht="11.25">
      <c r="A420" s="5236" t="s">
        <v>2299</v>
      </c>
      <c r="B420" s="5236" t="s">
        <v>16</v>
      </c>
      <c r="C420" s="5236" t="s">
        <v>2867</v>
      </c>
      <c r="D420" s="5236" t="s">
        <v>2868</v>
      </c>
      <c r="E420" s="5236" t="s">
        <v>2869</v>
      </c>
      <c r="F420" s="5236" t="s">
        <v>2601</v>
      </c>
      <c r="G420" s="5236" t="s">
        <v>28</v>
      </c>
      <c r="H420" s="5236" t="s">
        <v>28</v>
      </c>
      <c r="I420" s="5236" t="s">
        <v>902</v>
      </c>
    </row>
    <row customHeight="1" ht="11.25">
      <c r="A421" s="5236" t="s">
        <v>2299</v>
      </c>
      <c r="B421" s="5236" t="s">
        <v>16</v>
      </c>
      <c r="C421" s="5236" t="s">
        <v>3273</v>
      </c>
      <c r="D421" s="5236" t="s">
        <v>3274</v>
      </c>
      <c r="E421" s="5236" t="s">
        <v>3275</v>
      </c>
      <c r="F421" s="5236" t="s">
        <v>2521</v>
      </c>
      <c r="G421" s="5236" t="s">
        <v>28</v>
      </c>
      <c r="H421" s="5236" t="s">
        <v>28</v>
      </c>
      <c r="I421" s="5236" t="s">
        <v>902</v>
      </c>
    </row>
    <row customHeight="1" ht="11.25">
      <c r="A422" s="5236" t="s">
        <v>2299</v>
      </c>
      <c r="B422" s="5236" t="s">
        <v>16</v>
      </c>
      <c r="C422" s="5236" t="s">
        <v>3276</v>
      </c>
      <c r="D422" s="5236" t="s">
        <v>3277</v>
      </c>
      <c r="E422" s="5236" t="s">
        <v>3278</v>
      </c>
      <c r="F422" s="5236" t="s">
        <v>2415</v>
      </c>
      <c r="G422" s="5236" t="s">
        <v>28</v>
      </c>
      <c r="H422" s="5236" t="s">
        <v>28</v>
      </c>
      <c r="I422" s="5236" t="s">
        <v>902</v>
      </c>
    </row>
    <row customHeight="1" ht="11.25">
      <c r="A423" s="5236" t="s">
        <v>2299</v>
      </c>
      <c r="B423" s="5236" t="s">
        <v>16</v>
      </c>
      <c r="C423" s="5236" t="s">
        <v>2873</v>
      </c>
      <c r="D423" s="5236" t="s">
        <v>2874</v>
      </c>
      <c r="E423" s="5236" t="s">
        <v>2875</v>
      </c>
      <c r="F423" s="5236" t="s">
        <v>2876</v>
      </c>
      <c r="G423" s="5236" t="s">
        <v>28</v>
      </c>
      <c r="H423" s="5236" t="s">
        <v>28</v>
      </c>
      <c r="I423" s="5236" t="s">
        <v>902</v>
      </c>
    </row>
    <row customHeight="1" ht="11.25">
      <c r="A424" s="5236" t="s">
        <v>2299</v>
      </c>
      <c r="B424" s="5236" t="s">
        <v>16</v>
      </c>
      <c r="C424" s="5236" t="s">
        <v>2877</v>
      </c>
      <c r="D424" s="5236" t="s">
        <v>2878</v>
      </c>
      <c r="E424" s="5236" t="s">
        <v>2879</v>
      </c>
      <c r="F424" s="5236" t="s">
        <v>2473</v>
      </c>
      <c r="G424" s="5236" t="s">
        <v>28</v>
      </c>
      <c r="H424" s="5236" t="s">
        <v>28</v>
      </c>
      <c r="I424" s="5236" t="s">
        <v>902</v>
      </c>
    </row>
    <row customHeight="1" ht="11.25">
      <c r="A425" s="5236" t="s">
        <v>2299</v>
      </c>
      <c r="B425" s="5236" t="s">
        <v>16</v>
      </c>
      <c r="C425" s="5236" t="s">
        <v>3279</v>
      </c>
      <c r="D425" s="5236" t="s">
        <v>3280</v>
      </c>
      <c r="E425" s="5236" t="s">
        <v>3281</v>
      </c>
      <c r="F425" s="5236" t="s">
        <v>2571</v>
      </c>
      <c r="G425" s="5236" t="s">
        <v>28</v>
      </c>
      <c r="H425" s="5236" t="s">
        <v>28</v>
      </c>
      <c r="I425" s="5236" t="s">
        <v>902</v>
      </c>
    </row>
    <row customHeight="1" ht="11.25">
      <c r="A426" s="5236" t="s">
        <v>2299</v>
      </c>
      <c r="B426" s="5236" t="s">
        <v>16</v>
      </c>
      <c r="C426" s="5236" t="s">
        <v>2880</v>
      </c>
      <c r="D426" s="5236" t="s">
        <v>2881</v>
      </c>
      <c r="E426" s="5236" t="s">
        <v>2882</v>
      </c>
      <c r="F426" s="5236" t="s">
        <v>2883</v>
      </c>
      <c r="G426" s="5236" t="s">
        <v>2884</v>
      </c>
      <c r="H426" s="5236" t="s">
        <v>28</v>
      </c>
      <c r="I426" s="5236" t="s">
        <v>902</v>
      </c>
    </row>
    <row customHeight="1" ht="11.25">
      <c r="A427" s="5236" t="s">
        <v>2299</v>
      </c>
      <c r="B427" s="5236" t="s">
        <v>16</v>
      </c>
      <c r="C427" s="5236" t="s">
        <v>2889</v>
      </c>
      <c r="D427" s="5236" t="s">
        <v>2890</v>
      </c>
      <c r="E427" s="5236" t="s">
        <v>2891</v>
      </c>
      <c r="F427" s="5236" t="s">
        <v>2542</v>
      </c>
      <c r="G427" s="5236" t="s">
        <v>28</v>
      </c>
      <c r="H427" s="5236" t="s">
        <v>28</v>
      </c>
      <c r="I427" s="5236" t="s">
        <v>902</v>
      </c>
    </row>
    <row customHeight="1" ht="11.25">
      <c r="A428" s="5236" t="s">
        <v>2299</v>
      </c>
      <c r="B428" s="5236" t="s">
        <v>16</v>
      </c>
      <c r="C428" s="5236" t="s">
        <v>2898</v>
      </c>
      <c r="D428" s="5236" t="s">
        <v>2899</v>
      </c>
      <c r="E428" s="5236" t="s">
        <v>2900</v>
      </c>
      <c r="F428" s="5236" t="s">
        <v>2883</v>
      </c>
      <c r="G428" s="5236" t="s">
        <v>28</v>
      </c>
      <c r="H428" s="5236" t="s">
        <v>28</v>
      </c>
      <c r="I428" s="5236" t="s">
        <v>902</v>
      </c>
    </row>
    <row customHeight="1" ht="11.25">
      <c r="A429" s="5236" t="s">
        <v>2299</v>
      </c>
      <c r="B429" s="5236" t="s">
        <v>16</v>
      </c>
      <c r="C429" s="5236" t="s">
        <v>2901</v>
      </c>
      <c r="D429" s="5236" t="s">
        <v>2902</v>
      </c>
      <c r="E429" s="5236" t="s">
        <v>2903</v>
      </c>
      <c r="F429" s="5236" t="s">
        <v>2883</v>
      </c>
      <c r="G429" s="5236" t="s">
        <v>28</v>
      </c>
      <c r="H429" s="5236" t="s">
        <v>28</v>
      </c>
      <c r="I429" s="5236" t="s">
        <v>902</v>
      </c>
    </row>
    <row customHeight="1" ht="11.25">
      <c r="A430" s="5236" t="s">
        <v>2299</v>
      </c>
      <c r="B430" s="5236" t="s">
        <v>16</v>
      </c>
      <c r="C430" s="5236" t="s">
        <v>2912</v>
      </c>
      <c r="D430" s="5236" t="s">
        <v>2913</v>
      </c>
      <c r="E430" s="5236" t="s">
        <v>2914</v>
      </c>
      <c r="F430" s="5236" t="s">
        <v>2915</v>
      </c>
      <c r="G430" s="5236" t="s">
        <v>28</v>
      </c>
      <c r="H430" s="5236" t="s">
        <v>28</v>
      </c>
      <c r="I430" s="5236" t="s">
        <v>902</v>
      </c>
    </row>
    <row customHeight="1" ht="11.25">
      <c r="A431" s="5236" t="s">
        <v>2299</v>
      </c>
      <c r="B431" s="5236" t="s">
        <v>16</v>
      </c>
      <c r="C431" s="5236" t="s">
        <v>2923</v>
      </c>
      <c r="D431" s="5236" t="s">
        <v>2924</v>
      </c>
      <c r="E431" s="5236" t="s">
        <v>2925</v>
      </c>
      <c r="F431" s="5236" t="s">
        <v>2926</v>
      </c>
      <c r="G431" s="5236" t="s">
        <v>28</v>
      </c>
      <c r="H431" s="5236" t="s">
        <v>28</v>
      </c>
      <c r="I431" s="5236" t="s">
        <v>902</v>
      </c>
    </row>
    <row customHeight="1" ht="11.25">
      <c r="A432" s="5236" t="s">
        <v>2299</v>
      </c>
      <c r="B432" s="5236" t="s">
        <v>16</v>
      </c>
      <c r="C432" s="5236" t="s">
        <v>2927</v>
      </c>
      <c r="D432" s="5236" t="s">
        <v>2928</v>
      </c>
      <c r="E432" s="5236" t="s">
        <v>2929</v>
      </c>
      <c r="F432" s="5236" t="s">
        <v>2930</v>
      </c>
      <c r="G432" s="5236" t="s">
        <v>28</v>
      </c>
      <c r="H432" s="5236" t="s">
        <v>28</v>
      </c>
      <c r="I432" s="5236" t="s">
        <v>902</v>
      </c>
    </row>
    <row customHeight="1" ht="11.25">
      <c r="A433" s="5236" t="s">
        <v>2299</v>
      </c>
      <c r="B433" s="5236" t="s">
        <v>16</v>
      </c>
      <c r="C433" s="5236" t="s">
        <v>2934</v>
      </c>
      <c r="D433" s="5236" t="s">
        <v>2935</v>
      </c>
      <c r="E433" s="5236" t="s">
        <v>2936</v>
      </c>
      <c r="F433" s="5236" t="s">
        <v>2521</v>
      </c>
      <c r="G433" s="5236" t="s">
        <v>2937</v>
      </c>
      <c r="H433" s="5236" t="s">
        <v>28</v>
      </c>
      <c r="I433" s="5236" t="s">
        <v>955</v>
      </c>
    </row>
    <row customHeight="1" ht="11.25">
      <c r="A434" s="5236" t="s">
        <v>2299</v>
      </c>
      <c r="B434" s="5236" t="s">
        <v>16</v>
      </c>
      <c r="C434" s="5236" t="s">
        <v>2317</v>
      </c>
      <c r="D434" s="5236" t="s">
        <v>2318</v>
      </c>
      <c r="E434" s="5236" t="s">
        <v>2319</v>
      </c>
      <c r="F434" s="5236" t="s">
        <v>2320</v>
      </c>
      <c r="G434" s="5236" t="s">
        <v>28</v>
      </c>
      <c r="H434" s="5236" t="s">
        <v>28</v>
      </c>
      <c r="I434" s="5236" t="s">
        <v>955</v>
      </c>
    </row>
    <row customHeight="1" ht="11.25">
      <c r="A435" s="5236" t="s">
        <v>2299</v>
      </c>
      <c r="B435" s="5236" t="s">
        <v>16</v>
      </c>
      <c r="C435" s="5236" t="s">
        <v>2321</v>
      </c>
      <c r="D435" s="5236" t="s">
        <v>2322</v>
      </c>
      <c r="E435" s="5236" t="s">
        <v>2323</v>
      </c>
      <c r="F435" s="5236" t="s">
        <v>2308</v>
      </c>
      <c r="G435" s="5236" t="s">
        <v>2324</v>
      </c>
      <c r="H435" s="5236" t="s">
        <v>28</v>
      </c>
      <c r="I435" s="5236" t="s">
        <v>955</v>
      </c>
    </row>
    <row customHeight="1" ht="11.25">
      <c r="A436" s="5236" t="s">
        <v>2299</v>
      </c>
      <c r="B436" s="5236" t="s">
        <v>16</v>
      </c>
      <c r="C436" s="5236" t="s">
        <v>2325</v>
      </c>
      <c r="D436" s="5236" t="s">
        <v>2326</v>
      </c>
      <c r="E436" s="5236" t="s">
        <v>2327</v>
      </c>
      <c r="F436" s="5236" t="s">
        <v>2328</v>
      </c>
      <c r="G436" s="5236" t="s">
        <v>28</v>
      </c>
      <c r="H436" s="5236" t="s">
        <v>28</v>
      </c>
      <c r="I436" s="5236" t="s">
        <v>955</v>
      </c>
    </row>
    <row customHeight="1" ht="11.25">
      <c r="A437" s="5236" t="s">
        <v>2299</v>
      </c>
      <c r="B437" s="5236" t="s">
        <v>16</v>
      </c>
      <c r="C437" s="5236" t="s">
        <v>2329</v>
      </c>
      <c r="D437" s="5236" t="s">
        <v>2330</v>
      </c>
      <c r="E437" s="5236" t="s">
        <v>2331</v>
      </c>
      <c r="F437" s="5236" t="s">
        <v>2332</v>
      </c>
      <c r="G437" s="5236" t="s">
        <v>28</v>
      </c>
      <c r="H437" s="5236" t="s">
        <v>28</v>
      </c>
      <c r="I437" s="5236" t="s">
        <v>955</v>
      </c>
    </row>
    <row customHeight="1" ht="11.25">
      <c r="A438" s="5236" t="s">
        <v>2299</v>
      </c>
      <c r="B438" s="5236" t="s">
        <v>16</v>
      </c>
      <c r="C438" s="5236" t="s">
        <v>2942</v>
      </c>
      <c r="D438" s="5236" t="s">
        <v>2943</v>
      </c>
      <c r="E438" s="5236" t="s">
        <v>2944</v>
      </c>
      <c r="F438" s="5236" t="s">
        <v>2402</v>
      </c>
      <c r="G438" s="5236" t="s">
        <v>28</v>
      </c>
      <c r="H438" s="5236" t="s">
        <v>28</v>
      </c>
      <c r="I438" s="5236" t="s">
        <v>955</v>
      </c>
    </row>
    <row customHeight="1" ht="11.25">
      <c r="A439" s="5236" t="s">
        <v>2299</v>
      </c>
      <c r="B439" s="5236" t="s">
        <v>16</v>
      </c>
      <c r="C439" s="5236" t="s">
        <v>2341</v>
      </c>
      <c r="D439" s="5236" t="s">
        <v>2342</v>
      </c>
      <c r="E439" s="5236" t="s">
        <v>2343</v>
      </c>
      <c r="F439" s="5236" t="s">
        <v>2344</v>
      </c>
      <c r="G439" s="5236" t="s">
        <v>28</v>
      </c>
      <c r="H439" s="5236" t="s">
        <v>28</v>
      </c>
      <c r="I439" s="5236" t="s">
        <v>955</v>
      </c>
    </row>
    <row customHeight="1" ht="11.25">
      <c r="A440" s="5236" t="s">
        <v>2299</v>
      </c>
      <c r="B440" s="5236" t="s">
        <v>16</v>
      </c>
      <c r="C440" s="5236" t="s">
        <v>2345</v>
      </c>
      <c r="D440" s="5236" t="s">
        <v>2346</v>
      </c>
      <c r="E440" s="5236" t="s">
        <v>2347</v>
      </c>
      <c r="F440" s="5236" t="s">
        <v>2328</v>
      </c>
      <c r="G440" s="5236" t="s">
        <v>28</v>
      </c>
      <c r="H440" s="5236" t="s">
        <v>28</v>
      </c>
      <c r="I440" s="5236" t="s">
        <v>955</v>
      </c>
    </row>
    <row customHeight="1" ht="11.25">
      <c r="A441" s="5236" t="s">
        <v>2299</v>
      </c>
      <c r="B441" s="5236" t="s">
        <v>16</v>
      </c>
      <c r="C441" s="5236" t="s">
        <v>3282</v>
      </c>
      <c r="D441" s="5236" t="s">
        <v>3283</v>
      </c>
      <c r="E441" s="5236" t="s">
        <v>3284</v>
      </c>
      <c r="F441" s="5236" t="s">
        <v>2431</v>
      </c>
      <c r="G441" s="5236" t="s">
        <v>28</v>
      </c>
      <c r="H441" s="5236" t="s">
        <v>28</v>
      </c>
      <c r="I441" s="5236" t="s">
        <v>955</v>
      </c>
    </row>
    <row customHeight="1" ht="11.25">
      <c r="A442" s="5236" t="s">
        <v>2299</v>
      </c>
      <c r="B442" s="5236" t="s">
        <v>16</v>
      </c>
      <c r="C442" s="5236" t="s">
        <v>2378</v>
      </c>
      <c r="D442" s="5236" t="s">
        <v>2379</v>
      </c>
      <c r="E442" s="5236" t="s">
        <v>2380</v>
      </c>
      <c r="F442" s="5236" t="s">
        <v>2381</v>
      </c>
      <c r="G442" s="5236" t="s">
        <v>2324</v>
      </c>
      <c r="H442" s="5236" t="s">
        <v>28</v>
      </c>
      <c r="I442" s="5236" t="s">
        <v>955</v>
      </c>
    </row>
    <row customHeight="1" ht="11.25">
      <c r="A443" s="5236" t="s">
        <v>2299</v>
      </c>
      <c r="B443" s="5236" t="s">
        <v>16</v>
      </c>
      <c r="C443" s="5236" t="s">
        <v>2385</v>
      </c>
      <c r="D443" s="5236" t="s">
        <v>2386</v>
      </c>
      <c r="E443" s="5236" t="s">
        <v>2387</v>
      </c>
      <c r="F443" s="5236" t="s">
        <v>2388</v>
      </c>
      <c r="G443" s="5236" t="s">
        <v>28</v>
      </c>
      <c r="H443" s="5236" t="s">
        <v>28</v>
      </c>
      <c r="I443" s="5236" t="s">
        <v>955</v>
      </c>
    </row>
    <row customHeight="1" ht="11.25">
      <c r="A444" s="5236" t="s">
        <v>2299</v>
      </c>
      <c r="B444" s="5236" t="s">
        <v>16</v>
      </c>
      <c r="C444" s="5236" t="s">
        <v>3285</v>
      </c>
      <c r="D444" s="5236" t="s">
        <v>3286</v>
      </c>
      <c r="E444" s="5236" t="s">
        <v>3287</v>
      </c>
      <c r="F444" s="5236" t="s">
        <v>2601</v>
      </c>
      <c r="G444" s="5236" t="s">
        <v>28</v>
      </c>
      <c r="H444" s="5236" t="s">
        <v>28</v>
      </c>
      <c r="I444" s="5236" t="s">
        <v>955</v>
      </c>
    </row>
    <row customHeight="1" ht="11.25">
      <c r="A445" s="5236" t="s">
        <v>2299</v>
      </c>
      <c r="B445" s="5236" t="s">
        <v>16</v>
      </c>
      <c r="C445" s="5236" t="s">
        <v>3288</v>
      </c>
      <c r="D445" s="5236" t="s">
        <v>3289</v>
      </c>
      <c r="E445" s="5236" t="s">
        <v>3290</v>
      </c>
      <c r="F445" s="5236" t="s">
        <v>2431</v>
      </c>
      <c r="G445" s="5236" t="s">
        <v>28</v>
      </c>
      <c r="H445" s="5236" t="s">
        <v>28</v>
      </c>
      <c r="I445" s="5236" t="s">
        <v>955</v>
      </c>
    </row>
    <row customHeight="1" ht="11.25">
      <c r="A446" s="5236" t="s">
        <v>2299</v>
      </c>
      <c r="B446" s="5236" t="s">
        <v>16</v>
      </c>
      <c r="C446" s="5236" t="s">
        <v>2396</v>
      </c>
      <c r="D446" s="5236" t="s">
        <v>2397</v>
      </c>
      <c r="E446" s="5236" t="s">
        <v>2394</v>
      </c>
      <c r="F446" s="5236" t="s">
        <v>2398</v>
      </c>
      <c r="G446" s="5236" t="s">
        <v>28</v>
      </c>
      <c r="H446" s="5236" t="s">
        <v>28</v>
      </c>
      <c r="I446" s="5236" t="s">
        <v>955</v>
      </c>
    </row>
    <row customHeight="1" ht="11.25">
      <c r="A447" s="5236" t="s">
        <v>2299</v>
      </c>
      <c r="B447" s="5236" t="s">
        <v>16</v>
      </c>
      <c r="C447" s="5236" t="s">
        <v>2399</v>
      </c>
      <c r="D447" s="5236" t="s">
        <v>2400</v>
      </c>
      <c r="E447" s="5236" t="s">
        <v>2401</v>
      </c>
      <c r="F447" s="5236" t="s">
        <v>2402</v>
      </c>
      <c r="G447" s="5236" t="s">
        <v>28</v>
      </c>
      <c r="H447" s="5236" t="s">
        <v>28</v>
      </c>
      <c r="I447" s="5236" t="s">
        <v>955</v>
      </c>
    </row>
    <row customHeight="1" ht="11.25">
      <c r="A448" s="5236" t="s">
        <v>2299</v>
      </c>
      <c r="B448" s="5236" t="s">
        <v>16</v>
      </c>
      <c r="C448" s="5236" t="s">
        <v>3291</v>
      </c>
      <c r="D448" s="5236" t="s">
        <v>3292</v>
      </c>
      <c r="E448" s="5236" t="s">
        <v>3293</v>
      </c>
      <c r="F448" s="5236" t="s">
        <v>2369</v>
      </c>
      <c r="G448" s="5236" t="s">
        <v>28</v>
      </c>
      <c r="H448" s="5236" t="s">
        <v>28</v>
      </c>
      <c r="I448" s="5236" t="s">
        <v>955</v>
      </c>
    </row>
    <row customHeight="1" ht="11.25">
      <c r="A449" s="5236" t="s">
        <v>2299</v>
      </c>
      <c r="B449" s="5236" t="s">
        <v>16</v>
      </c>
      <c r="C449" s="5236" t="s">
        <v>2428</v>
      </c>
      <c r="D449" s="5236" t="s">
        <v>2429</v>
      </c>
      <c r="E449" s="5236" t="s">
        <v>2430</v>
      </c>
      <c r="F449" s="5236" t="s">
        <v>2431</v>
      </c>
      <c r="G449" s="5236" t="s">
        <v>2432</v>
      </c>
      <c r="H449" s="5236" t="s">
        <v>28</v>
      </c>
      <c r="I449" s="5236" t="s">
        <v>955</v>
      </c>
    </row>
    <row customHeight="1" ht="11.25">
      <c r="A450" s="5236" t="s">
        <v>2299</v>
      </c>
      <c r="B450" s="5236" t="s">
        <v>16</v>
      </c>
      <c r="C450" s="5236" t="s">
        <v>2433</v>
      </c>
      <c r="D450" s="5236" t="s">
        <v>2434</v>
      </c>
      <c r="E450" s="5236" t="s">
        <v>2435</v>
      </c>
      <c r="F450" s="5236" t="s">
        <v>2369</v>
      </c>
      <c r="G450" s="5236" t="s">
        <v>28</v>
      </c>
      <c r="H450" s="5236" t="s">
        <v>28</v>
      </c>
      <c r="I450" s="5236" t="s">
        <v>955</v>
      </c>
    </row>
    <row customHeight="1" ht="11.25">
      <c r="A451" s="5236" t="s">
        <v>2299</v>
      </c>
      <c r="B451" s="5236" t="s">
        <v>16</v>
      </c>
      <c r="C451" s="5236" t="s">
        <v>2436</v>
      </c>
      <c r="D451" s="5236" t="s">
        <v>2437</v>
      </c>
      <c r="E451" s="5236" t="s">
        <v>2438</v>
      </c>
      <c r="F451" s="5236" t="s">
        <v>2439</v>
      </c>
      <c r="G451" s="5236" t="s">
        <v>28</v>
      </c>
      <c r="H451" s="5236" t="s">
        <v>28</v>
      </c>
      <c r="I451" s="5236" t="s">
        <v>955</v>
      </c>
    </row>
    <row customHeight="1" ht="11.25">
      <c r="A452" s="5236" t="s">
        <v>2299</v>
      </c>
      <c r="B452" s="5236" t="s">
        <v>16</v>
      </c>
      <c r="C452" s="5236" t="s">
        <v>2443</v>
      </c>
      <c r="D452" s="5236" t="s">
        <v>2444</v>
      </c>
      <c r="E452" s="5236" t="s">
        <v>2445</v>
      </c>
      <c r="F452" s="5236" t="s">
        <v>624</v>
      </c>
      <c r="G452" s="5236" t="s">
        <v>28</v>
      </c>
      <c r="H452" s="5236" t="s">
        <v>28</v>
      </c>
      <c r="I452" s="5236" t="s">
        <v>955</v>
      </c>
    </row>
    <row customHeight="1" ht="11.25">
      <c r="A453" s="5236" t="s">
        <v>2299</v>
      </c>
      <c r="B453" s="5236" t="s">
        <v>16</v>
      </c>
      <c r="C453" s="5236" t="s">
        <v>3294</v>
      </c>
      <c r="D453" s="5236" t="s">
        <v>3295</v>
      </c>
      <c r="E453" s="5236" t="s">
        <v>3296</v>
      </c>
      <c r="F453" s="5236" t="s">
        <v>624</v>
      </c>
      <c r="G453" s="5236" t="s">
        <v>3297</v>
      </c>
      <c r="H453" s="5236" t="s">
        <v>28</v>
      </c>
      <c r="I453" s="5236" t="s">
        <v>955</v>
      </c>
    </row>
    <row customHeight="1" ht="11.25">
      <c r="A454" s="5236" t="s">
        <v>2299</v>
      </c>
      <c r="B454" s="5236" t="s">
        <v>16</v>
      </c>
      <c r="C454" s="5236" t="s">
        <v>2449</v>
      </c>
      <c r="D454" s="5236" t="s">
        <v>2450</v>
      </c>
      <c r="E454" s="5236" t="s">
        <v>2451</v>
      </c>
      <c r="F454" s="5236" t="s">
        <v>624</v>
      </c>
      <c r="G454" s="5236" t="s">
        <v>2452</v>
      </c>
      <c r="H454" s="5236" t="s">
        <v>28</v>
      </c>
      <c r="I454" s="5236" t="s">
        <v>955</v>
      </c>
    </row>
    <row customHeight="1" ht="11.25">
      <c r="A455" s="5236" t="s">
        <v>2299</v>
      </c>
      <c r="B455" s="5236" t="s">
        <v>16</v>
      </c>
      <c r="C455" s="5236" t="s">
        <v>2453</v>
      </c>
      <c r="D455" s="5236" t="s">
        <v>2454</v>
      </c>
      <c r="E455" s="5236" t="s">
        <v>2455</v>
      </c>
      <c r="F455" s="5236" t="s">
        <v>624</v>
      </c>
      <c r="G455" s="5236" t="s">
        <v>28</v>
      </c>
      <c r="H455" s="5236" t="s">
        <v>28</v>
      </c>
      <c r="I455" s="5236" t="s">
        <v>955</v>
      </c>
    </row>
    <row customHeight="1" ht="11.25">
      <c r="A456" s="5236" t="s">
        <v>2299</v>
      </c>
      <c r="B456" s="5236" t="s">
        <v>16</v>
      </c>
      <c r="C456" s="5236" t="s">
        <v>28</v>
      </c>
      <c r="D456" s="5236" t="s">
        <v>2461</v>
      </c>
      <c r="E456" s="5236" t="s">
        <v>2462</v>
      </c>
      <c r="F456" s="5236" t="s">
        <v>2313</v>
      </c>
      <c r="G456" s="5236" t="s">
        <v>28</v>
      </c>
      <c r="H456" s="5236" t="s">
        <v>28</v>
      </c>
      <c r="I456" s="5236" t="s">
        <v>955</v>
      </c>
    </row>
    <row customHeight="1" ht="11.25">
      <c r="A457" s="5236" t="s">
        <v>2299</v>
      </c>
      <c r="B457" s="5236" t="s">
        <v>16</v>
      </c>
      <c r="C457" s="5236" t="s">
        <v>2463</v>
      </c>
      <c r="D457" s="5236" t="s">
        <v>2464</v>
      </c>
      <c r="E457" s="5236" t="s">
        <v>2465</v>
      </c>
      <c r="F457" s="5236" t="s">
        <v>2466</v>
      </c>
      <c r="G457" s="5236" t="s">
        <v>28</v>
      </c>
      <c r="H457" s="5236" t="s">
        <v>28</v>
      </c>
      <c r="I457" s="5236" t="s">
        <v>955</v>
      </c>
    </row>
    <row customHeight="1" ht="11.25">
      <c r="A458" s="5236" t="s">
        <v>2299</v>
      </c>
      <c r="B458" s="5236" t="s">
        <v>16</v>
      </c>
      <c r="C458" s="5236" t="s">
        <v>2952</v>
      </c>
      <c r="D458" s="5236" t="s">
        <v>2953</v>
      </c>
      <c r="E458" s="5236" t="s">
        <v>2465</v>
      </c>
      <c r="F458" s="5236" t="s">
        <v>2954</v>
      </c>
      <c r="G458" s="5236" t="s">
        <v>28</v>
      </c>
      <c r="H458" s="5236" t="s">
        <v>28</v>
      </c>
      <c r="I458" s="5236" t="s">
        <v>955</v>
      </c>
    </row>
    <row customHeight="1" ht="11.25">
      <c r="A459" s="5236" t="s">
        <v>2299</v>
      </c>
      <c r="B459" s="5236" t="s">
        <v>16</v>
      </c>
      <c r="C459" s="5236" t="s">
        <v>2467</v>
      </c>
      <c r="D459" s="5236" t="s">
        <v>2468</v>
      </c>
      <c r="E459" s="5236" t="s">
        <v>2418</v>
      </c>
      <c r="F459" s="5236" t="s">
        <v>2469</v>
      </c>
      <c r="G459" s="5236" t="s">
        <v>28</v>
      </c>
      <c r="H459" s="5236" t="s">
        <v>28</v>
      </c>
      <c r="I459" s="5236" t="s">
        <v>955</v>
      </c>
    </row>
    <row customHeight="1" ht="11.25">
      <c r="A460" s="5236" t="s">
        <v>2299</v>
      </c>
      <c r="B460" s="5236" t="s">
        <v>16</v>
      </c>
      <c r="C460" s="5236" t="s">
        <v>2475</v>
      </c>
      <c r="D460" s="5236" t="s">
        <v>2476</v>
      </c>
      <c r="E460" s="5236" t="s">
        <v>2477</v>
      </c>
      <c r="F460" s="5236" t="s">
        <v>2478</v>
      </c>
      <c r="G460" s="5236" t="s">
        <v>28</v>
      </c>
      <c r="H460" s="5236" t="s">
        <v>28</v>
      </c>
      <c r="I460" s="5236" t="s">
        <v>955</v>
      </c>
    </row>
    <row customHeight="1" ht="11.25">
      <c r="A461" s="5236" t="s">
        <v>2299</v>
      </c>
      <c r="B461" s="5236" t="s">
        <v>16</v>
      </c>
      <c r="C461" s="5236" t="s">
        <v>2968</v>
      </c>
      <c r="D461" s="5236" t="s">
        <v>2969</v>
      </c>
      <c r="E461" s="5236" t="s">
        <v>2970</v>
      </c>
      <c r="F461" s="5236" t="s">
        <v>2359</v>
      </c>
      <c r="G461" s="5236" t="s">
        <v>28</v>
      </c>
      <c r="H461" s="5236" t="s">
        <v>28</v>
      </c>
      <c r="I461" s="5236" t="s">
        <v>955</v>
      </c>
    </row>
    <row customHeight="1" ht="11.25">
      <c r="A462" s="5236" t="s">
        <v>2299</v>
      </c>
      <c r="B462" s="5236" t="s">
        <v>16</v>
      </c>
      <c r="C462" s="5236" t="s">
        <v>2482</v>
      </c>
      <c r="D462" s="5236" t="s">
        <v>2483</v>
      </c>
      <c r="E462" s="5236" t="s">
        <v>2484</v>
      </c>
      <c r="F462" s="5236" t="s">
        <v>2478</v>
      </c>
      <c r="G462" s="5236" t="s">
        <v>2485</v>
      </c>
      <c r="H462" s="5236" t="s">
        <v>28</v>
      </c>
      <c r="I462" s="5236" t="s">
        <v>955</v>
      </c>
    </row>
    <row customHeight="1" ht="11.25">
      <c r="A463" s="5236" t="s">
        <v>2299</v>
      </c>
      <c r="B463" s="5236" t="s">
        <v>16</v>
      </c>
      <c r="C463" s="5236" t="s">
        <v>2486</v>
      </c>
      <c r="D463" s="5236" t="s">
        <v>2487</v>
      </c>
      <c r="E463" s="5236" t="s">
        <v>2488</v>
      </c>
      <c r="F463" s="5236" t="s">
        <v>2478</v>
      </c>
      <c r="G463" s="5236" t="s">
        <v>2489</v>
      </c>
      <c r="H463" s="5236" t="s">
        <v>28</v>
      </c>
      <c r="I463" s="5236" t="s">
        <v>955</v>
      </c>
    </row>
    <row customHeight="1" ht="11.25">
      <c r="A464" s="5236" t="s">
        <v>2299</v>
      </c>
      <c r="B464" s="5236" t="s">
        <v>16</v>
      </c>
      <c r="C464" s="5236" t="s">
        <v>2490</v>
      </c>
      <c r="D464" s="5236" t="s">
        <v>2491</v>
      </c>
      <c r="E464" s="5236" t="s">
        <v>2492</v>
      </c>
      <c r="F464" s="5236" t="s">
        <v>2427</v>
      </c>
      <c r="G464" s="5236" t="s">
        <v>28</v>
      </c>
      <c r="H464" s="5236" t="s">
        <v>28</v>
      </c>
      <c r="I464" s="5236" t="s">
        <v>955</v>
      </c>
    </row>
    <row customHeight="1" ht="11.25">
      <c r="A465" s="5236" t="s">
        <v>2299</v>
      </c>
      <c r="B465" s="5236" t="s">
        <v>16</v>
      </c>
      <c r="C465" s="5236" t="s">
        <v>2974</v>
      </c>
      <c r="D465" s="5236" t="s">
        <v>2975</v>
      </c>
      <c r="E465" s="5236" t="s">
        <v>2976</v>
      </c>
      <c r="F465" s="5236" t="s">
        <v>2977</v>
      </c>
      <c r="G465" s="5236" t="s">
        <v>28</v>
      </c>
      <c r="H465" s="5236" t="s">
        <v>28</v>
      </c>
      <c r="I465" s="5236" t="s">
        <v>955</v>
      </c>
    </row>
    <row customHeight="1" ht="11.25">
      <c r="A466" s="5236" t="s">
        <v>2299</v>
      </c>
      <c r="B466" s="5236" t="s">
        <v>16</v>
      </c>
      <c r="C466" s="5236" t="s">
        <v>2493</v>
      </c>
      <c r="D466" s="5236" t="s">
        <v>2494</v>
      </c>
      <c r="E466" s="5236" t="s">
        <v>2495</v>
      </c>
      <c r="F466" s="5236" t="s">
        <v>2478</v>
      </c>
      <c r="G466" s="5236" t="s">
        <v>28</v>
      </c>
      <c r="H466" s="5236" t="s">
        <v>28</v>
      </c>
      <c r="I466" s="5236" t="s">
        <v>955</v>
      </c>
    </row>
    <row customHeight="1" ht="11.25">
      <c r="A467" s="5236" t="s">
        <v>2299</v>
      </c>
      <c r="B467" s="5236" t="s">
        <v>16</v>
      </c>
      <c r="C467" s="5236" t="s">
        <v>2496</v>
      </c>
      <c r="D467" s="5236" t="s">
        <v>2497</v>
      </c>
      <c r="E467" s="5236" t="s">
        <v>2498</v>
      </c>
      <c r="F467" s="5236" t="s">
        <v>2499</v>
      </c>
      <c r="G467" s="5236" t="s">
        <v>28</v>
      </c>
      <c r="H467" s="5236" t="s">
        <v>28</v>
      </c>
      <c r="I467" s="5236" t="s">
        <v>955</v>
      </c>
    </row>
    <row customHeight="1" ht="11.25">
      <c r="A468" s="5236" t="s">
        <v>2299</v>
      </c>
      <c r="B468" s="5236" t="s">
        <v>16</v>
      </c>
      <c r="C468" s="5236" t="s">
        <v>2978</v>
      </c>
      <c r="D468" s="5236" t="s">
        <v>2979</v>
      </c>
      <c r="E468" s="5236" t="s">
        <v>2980</v>
      </c>
      <c r="F468" s="5236" t="s">
        <v>2423</v>
      </c>
      <c r="G468" s="5236" t="s">
        <v>28</v>
      </c>
      <c r="H468" s="5236" t="s">
        <v>28</v>
      </c>
      <c r="I468" s="5236" t="s">
        <v>955</v>
      </c>
    </row>
    <row customHeight="1" ht="11.25">
      <c r="A469" s="5236" t="s">
        <v>2299</v>
      </c>
      <c r="B469" s="5236" t="s">
        <v>16</v>
      </c>
      <c r="C469" s="5236" t="s">
        <v>3298</v>
      </c>
      <c r="D469" s="5236" t="s">
        <v>3299</v>
      </c>
      <c r="E469" s="5236" t="s">
        <v>3300</v>
      </c>
      <c r="F469" s="5236" t="s">
        <v>2601</v>
      </c>
      <c r="G469" s="5236" t="s">
        <v>28</v>
      </c>
      <c r="H469" s="5236" t="s">
        <v>28</v>
      </c>
      <c r="I469" s="5236" t="s">
        <v>955</v>
      </c>
    </row>
    <row customHeight="1" ht="11.25">
      <c r="A470" s="5236" t="s">
        <v>2299</v>
      </c>
      <c r="B470" s="5236" t="s">
        <v>16</v>
      </c>
      <c r="C470" s="5236" t="s">
        <v>2507</v>
      </c>
      <c r="D470" s="5236" t="s">
        <v>2508</v>
      </c>
      <c r="E470" s="5236" t="s">
        <v>2509</v>
      </c>
      <c r="F470" s="5236" t="s">
        <v>2510</v>
      </c>
      <c r="G470" s="5236" t="s">
        <v>2511</v>
      </c>
      <c r="H470" s="5236" t="s">
        <v>28</v>
      </c>
      <c r="I470" s="5236" t="s">
        <v>955</v>
      </c>
    </row>
    <row customHeight="1" ht="11.25">
      <c r="A471" s="5236" t="s">
        <v>2299</v>
      </c>
      <c r="B471" s="5236" t="s">
        <v>16</v>
      </c>
      <c r="C471" s="5236" t="s">
        <v>2512</v>
      </c>
      <c r="D471" s="5236" t="s">
        <v>2513</v>
      </c>
      <c r="E471" s="5236" t="s">
        <v>2514</v>
      </c>
      <c r="F471" s="5236" t="s">
        <v>2478</v>
      </c>
      <c r="G471" s="5236" t="s">
        <v>28</v>
      </c>
      <c r="H471" s="5236" t="s">
        <v>28</v>
      </c>
      <c r="I471" s="5236" t="s">
        <v>955</v>
      </c>
    </row>
    <row customHeight="1" ht="11.25">
      <c r="A472" s="5236" t="s">
        <v>2299</v>
      </c>
      <c r="B472" s="5236" t="s">
        <v>16</v>
      </c>
      <c r="C472" s="5236" t="s">
        <v>2994</v>
      </c>
      <c r="D472" s="5236" t="s">
        <v>2995</v>
      </c>
      <c r="E472" s="5236" t="s">
        <v>2996</v>
      </c>
      <c r="F472" s="5236" t="s">
        <v>2359</v>
      </c>
      <c r="G472" s="5236" t="s">
        <v>28</v>
      </c>
      <c r="H472" s="5236" t="s">
        <v>28</v>
      </c>
      <c r="I472" s="5236" t="s">
        <v>955</v>
      </c>
    </row>
    <row customHeight="1" ht="11.25">
      <c r="A473" s="5236" t="s">
        <v>2299</v>
      </c>
      <c r="B473" s="5236" t="s">
        <v>16</v>
      </c>
      <c r="C473" s="5236" t="s">
        <v>2997</v>
      </c>
      <c r="D473" s="5236" t="s">
        <v>2998</v>
      </c>
      <c r="E473" s="5236" t="s">
        <v>2999</v>
      </c>
      <c r="F473" s="5236" t="s">
        <v>2510</v>
      </c>
      <c r="G473" s="5236" t="s">
        <v>28</v>
      </c>
      <c r="H473" s="5236" t="s">
        <v>28</v>
      </c>
      <c r="I473" s="5236" t="s">
        <v>955</v>
      </c>
    </row>
    <row customHeight="1" ht="11.25">
      <c r="A474" s="5236" t="s">
        <v>2299</v>
      </c>
      <c r="B474" s="5236" t="s">
        <v>16</v>
      </c>
      <c r="C474" s="5236" t="s">
        <v>3000</v>
      </c>
      <c r="D474" s="5236" t="s">
        <v>3001</v>
      </c>
      <c r="E474" s="5236" t="s">
        <v>3002</v>
      </c>
      <c r="F474" s="5236" t="s">
        <v>2359</v>
      </c>
      <c r="G474" s="5236" t="s">
        <v>3003</v>
      </c>
      <c r="H474" s="5236" t="s">
        <v>28</v>
      </c>
      <c r="I474" s="5236" t="s">
        <v>955</v>
      </c>
    </row>
    <row customHeight="1" ht="11.25">
      <c r="A475" s="5236" t="s">
        <v>2299</v>
      </c>
      <c r="B475" s="5236" t="s">
        <v>16</v>
      </c>
      <c r="C475" s="5236" t="s">
        <v>3004</v>
      </c>
      <c r="D475" s="5236" t="s">
        <v>3005</v>
      </c>
      <c r="E475" s="5236" t="s">
        <v>3006</v>
      </c>
      <c r="F475" s="5236" t="s">
        <v>2359</v>
      </c>
      <c r="G475" s="5236" t="s">
        <v>3007</v>
      </c>
      <c r="H475" s="5236" t="s">
        <v>28</v>
      </c>
      <c r="I475" s="5236" t="s">
        <v>955</v>
      </c>
    </row>
    <row customHeight="1" ht="11.25">
      <c r="A476" s="5236" t="s">
        <v>2299</v>
      </c>
      <c r="B476" s="5236" t="s">
        <v>16</v>
      </c>
      <c r="C476" s="5236" t="s">
        <v>3011</v>
      </c>
      <c r="D476" s="5236" t="s">
        <v>3012</v>
      </c>
      <c r="E476" s="5236" t="s">
        <v>3013</v>
      </c>
      <c r="F476" s="5236" t="s">
        <v>2439</v>
      </c>
      <c r="G476" s="5236" t="s">
        <v>28</v>
      </c>
      <c r="H476" s="5236" t="s">
        <v>28</v>
      </c>
      <c r="I476" s="5236" t="s">
        <v>955</v>
      </c>
    </row>
    <row customHeight="1" ht="11.25">
      <c r="A477" s="5236" t="s">
        <v>2299</v>
      </c>
      <c r="B477" s="5236" t="s">
        <v>16</v>
      </c>
      <c r="C477" s="5236" t="s">
        <v>3014</v>
      </c>
      <c r="D477" s="5236" t="s">
        <v>3015</v>
      </c>
      <c r="E477" s="5236" t="s">
        <v>3016</v>
      </c>
      <c r="F477" s="5236" t="s">
        <v>2532</v>
      </c>
      <c r="G477" s="5236" t="s">
        <v>28</v>
      </c>
      <c r="H477" s="5236" t="s">
        <v>28</v>
      </c>
      <c r="I477" s="5236" t="s">
        <v>955</v>
      </c>
    </row>
    <row customHeight="1" ht="11.25">
      <c r="A478" s="5236" t="s">
        <v>2299</v>
      </c>
      <c r="B478" s="5236" t="s">
        <v>16</v>
      </c>
      <c r="C478" s="5236" t="s">
        <v>3017</v>
      </c>
      <c r="D478" s="5236" t="s">
        <v>3018</v>
      </c>
      <c r="E478" s="5236" t="s">
        <v>3019</v>
      </c>
      <c r="F478" s="5236" t="s">
        <v>2359</v>
      </c>
      <c r="G478" s="5236" t="s">
        <v>28</v>
      </c>
      <c r="H478" s="5236" t="s">
        <v>28</v>
      </c>
      <c r="I478" s="5236" t="s">
        <v>955</v>
      </c>
    </row>
    <row customHeight="1" ht="11.25">
      <c r="A479" s="5236" t="s">
        <v>2299</v>
      </c>
      <c r="B479" s="5236" t="s">
        <v>16</v>
      </c>
      <c r="C479" s="5236" t="s">
        <v>3020</v>
      </c>
      <c r="D479" s="5236" t="s">
        <v>3021</v>
      </c>
      <c r="E479" s="5236" t="s">
        <v>3022</v>
      </c>
      <c r="F479" s="5236" t="s">
        <v>2359</v>
      </c>
      <c r="G479" s="5236" t="s">
        <v>3023</v>
      </c>
      <c r="H479" s="5236" t="s">
        <v>28</v>
      </c>
      <c r="I479" s="5236" t="s">
        <v>955</v>
      </c>
    </row>
    <row customHeight="1" ht="11.25">
      <c r="A480" s="5236" t="s">
        <v>2299</v>
      </c>
      <c r="B480" s="5236" t="s">
        <v>16</v>
      </c>
      <c r="C480" s="5236" t="s">
        <v>2518</v>
      </c>
      <c r="D480" s="5236" t="s">
        <v>2519</v>
      </c>
      <c r="E480" s="5236" t="s">
        <v>2520</v>
      </c>
      <c r="F480" s="5236" t="s">
        <v>2521</v>
      </c>
      <c r="G480" s="5236" t="s">
        <v>28</v>
      </c>
      <c r="H480" s="5236" t="s">
        <v>28</v>
      </c>
      <c r="I480" s="5236" t="s">
        <v>955</v>
      </c>
    </row>
    <row customHeight="1" ht="11.25">
      <c r="A481" s="5236" t="s">
        <v>2299</v>
      </c>
      <c r="B481" s="5236" t="s">
        <v>16</v>
      </c>
      <c r="C481" s="5236" t="s">
        <v>3039</v>
      </c>
      <c r="D481" s="5236" t="s">
        <v>3040</v>
      </c>
      <c r="E481" s="5236" t="s">
        <v>3041</v>
      </c>
      <c r="F481" s="5236" t="s">
        <v>2542</v>
      </c>
      <c r="G481" s="5236" t="s">
        <v>28</v>
      </c>
      <c r="H481" s="5236" t="s">
        <v>28</v>
      </c>
      <c r="I481" s="5236" t="s">
        <v>955</v>
      </c>
    </row>
    <row customHeight="1" ht="11.25">
      <c r="A482" s="5236" t="s">
        <v>2299</v>
      </c>
      <c r="B482" s="5236" t="s">
        <v>16</v>
      </c>
      <c r="C482" s="5236" t="s">
        <v>3064</v>
      </c>
      <c r="D482" s="5236" t="s">
        <v>3065</v>
      </c>
      <c r="E482" s="5236" t="s">
        <v>3066</v>
      </c>
      <c r="F482" s="5236" t="s">
        <v>2359</v>
      </c>
      <c r="G482" s="5236" t="s">
        <v>3067</v>
      </c>
      <c r="H482" s="5236" t="s">
        <v>28</v>
      </c>
      <c r="I482" s="5236" t="s">
        <v>955</v>
      </c>
    </row>
    <row customHeight="1" ht="11.25">
      <c r="A483" s="5236" t="s">
        <v>2299</v>
      </c>
      <c r="B483" s="5236" t="s">
        <v>16</v>
      </c>
      <c r="C483" s="5236" t="s">
        <v>3068</v>
      </c>
      <c r="D483" s="5236" t="s">
        <v>3069</v>
      </c>
      <c r="E483" s="5236" t="s">
        <v>3070</v>
      </c>
      <c r="F483" s="5236" t="s">
        <v>2359</v>
      </c>
      <c r="G483" s="5236" t="s">
        <v>28</v>
      </c>
      <c r="H483" s="5236" t="s">
        <v>28</v>
      </c>
      <c r="I483" s="5236" t="s">
        <v>955</v>
      </c>
    </row>
    <row customHeight="1" ht="11.25">
      <c r="A484" s="5236" t="s">
        <v>2299</v>
      </c>
      <c r="B484" s="5236" t="s">
        <v>16</v>
      </c>
      <c r="C484" s="5236" t="s">
        <v>3078</v>
      </c>
      <c r="D484" s="5236" t="s">
        <v>3079</v>
      </c>
      <c r="E484" s="5236" t="s">
        <v>3080</v>
      </c>
      <c r="F484" s="5236" t="s">
        <v>2359</v>
      </c>
      <c r="G484" s="5236" t="s">
        <v>28</v>
      </c>
      <c r="H484" s="5236" t="s">
        <v>28</v>
      </c>
      <c r="I484" s="5236" t="s">
        <v>955</v>
      </c>
    </row>
    <row customHeight="1" ht="11.25">
      <c r="A485" s="5236" t="s">
        <v>2299</v>
      </c>
      <c r="B485" s="5236" t="s">
        <v>16</v>
      </c>
      <c r="C485" s="5236" t="s">
        <v>3088</v>
      </c>
      <c r="D485" s="5236" t="s">
        <v>3089</v>
      </c>
      <c r="E485" s="5236" t="s">
        <v>3090</v>
      </c>
      <c r="F485" s="5236" t="s">
        <v>2883</v>
      </c>
      <c r="G485" s="5236" t="s">
        <v>28</v>
      </c>
      <c r="H485" s="5236" t="s">
        <v>28</v>
      </c>
      <c r="I485" s="5236" t="s">
        <v>955</v>
      </c>
    </row>
    <row customHeight="1" ht="11.25">
      <c r="A486" s="5236" t="s">
        <v>2299</v>
      </c>
      <c r="B486" s="5236" t="s">
        <v>16</v>
      </c>
      <c r="C486" s="5236" t="s">
        <v>2533</v>
      </c>
      <c r="D486" s="5236" t="s">
        <v>2534</v>
      </c>
      <c r="E486" s="5236" t="s">
        <v>2535</v>
      </c>
      <c r="F486" s="5236" t="s">
        <v>2532</v>
      </c>
      <c r="G486" s="5236" t="s">
        <v>28</v>
      </c>
      <c r="H486" s="5236" t="s">
        <v>28</v>
      </c>
      <c r="I486" s="5236" t="s">
        <v>955</v>
      </c>
    </row>
    <row customHeight="1" ht="11.25">
      <c r="A487" s="5236" t="s">
        <v>2299</v>
      </c>
      <c r="B487" s="5236" t="s">
        <v>16</v>
      </c>
      <c r="C487" s="5236" t="s">
        <v>2536</v>
      </c>
      <c r="D487" s="5236" t="s">
        <v>2537</v>
      </c>
      <c r="E487" s="5236" t="s">
        <v>2538</v>
      </c>
      <c r="F487" s="5236" t="s">
        <v>2359</v>
      </c>
      <c r="G487" s="5236" t="s">
        <v>28</v>
      </c>
      <c r="H487" s="5236" t="s">
        <v>28</v>
      </c>
      <c r="I487" s="5236" t="s">
        <v>955</v>
      </c>
    </row>
    <row customHeight="1" ht="11.25">
      <c r="A488" s="5236" t="s">
        <v>2299</v>
      </c>
      <c r="B488" s="5236" t="s">
        <v>16</v>
      </c>
      <c r="C488" s="5236" t="s">
        <v>3105</v>
      </c>
      <c r="D488" s="5236" t="s">
        <v>3106</v>
      </c>
      <c r="E488" s="5236" t="s">
        <v>3107</v>
      </c>
      <c r="F488" s="5236" t="s">
        <v>2510</v>
      </c>
      <c r="G488" s="5236" t="s">
        <v>28</v>
      </c>
      <c r="H488" s="5236" t="s">
        <v>28</v>
      </c>
      <c r="I488" s="5236" t="s">
        <v>955</v>
      </c>
    </row>
    <row customHeight="1" ht="11.25">
      <c r="A489" s="5236" t="s">
        <v>2299</v>
      </c>
      <c r="B489" s="5236" t="s">
        <v>16</v>
      </c>
      <c r="C489" s="5236" t="s">
        <v>2539</v>
      </c>
      <c r="D489" s="5236" t="s">
        <v>2540</v>
      </c>
      <c r="E489" s="5236" t="s">
        <v>2541</v>
      </c>
      <c r="F489" s="5236" t="s">
        <v>2542</v>
      </c>
      <c r="G489" s="5236" t="s">
        <v>28</v>
      </c>
      <c r="H489" s="5236" t="s">
        <v>28</v>
      </c>
      <c r="I489" s="5236" t="s">
        <v>955</v>
      </c>
    </row>
    <row customHeight="1" ht="11.25">
      <c r="A490" s="5236" t="s">
        <v>2299</v>
      </c>
      <c r="B490" s="5236" t="s">
        <v>16</v>
      </c>
      <c r="C490" s="5236" t="s">
        <v>2543</v>
      </c>
      <c r="D490" s="5236" t="s">
        <v>2544</v>
      </c>
      <c r="E490" s="5236" t="s">
        <v>2545</v>
      </c>
      <c r="F490" s="5236" t="s">
        <v>2542</v>
      </c>
      <c r="G490" s="5236" t="s">
        <v>28</v>
      </c>
      <c r="H490" s="5236" t="s">
        <v>28</v>
      </c>
      <c r="I490" s="5236" t="s">
        <v>955</v>
      </c>
    </row>
    <row customHeight="1" ht="11.25">
      <c r="A491" s="5236" t="s">
        <v>2299</v>
      </c>
      <c r="B491" s="5236" t="s">
        <v>16</v>
      </c>
      <c r="C491" s="5236" t="s">
        <v>2546</v>
      </c>
      <c r="D491" s="5236" t="s">
        <v>2547</v>
      </c>
      <c r="E491" s="5236" t="s">
        <v>2548</v>
      </c>
      <c r="F491" s="5236" t="s">
        <v>2521</v>
      </c>
      <c r="G491" s="5236" t="s">
        <v>28</v>
      </c>
      <c r="H491" s="5236" t="s">
        <v>28</v>
      </c>
      <c r="I491" s="5236" t="s">
        <v>955</v>
      </c>
    </row>
    <row customHeight="1" ht="11.25">
      <c r="A492" s="5236" t="s">
        <v>2299</v>
      </c>
      <c r="B492" s="5236" t="s">
        <v>16</v>
      </c>
      <c r="C492" s="5236" t="s">
        <v>2549</v>
      </c>
      <c r="D492" s="5236" t="s">
        <v>2550</v>
      </c>
      <c r="E492" s="5236" t="s">
        <v>2551</v>
      </c>
      <c r="F492" s="5236" t="s">
        <v>2532</v>
      </c>
      <c r="G492" s="5236" t="s">
        <v>28</v>
      </c>
      <c r="H492" s="5236" t="s">
        <v>28</v>
      </c>
      <c r="I492" s="5236" t="s">
        <v>955</v>
      </c>
    </row>
    <row customHeight="1" ht="11.25">
      <c r="A493" s="5236" t="s">
        <v>2299</v>
      </c>
      <c r="B493" s="5236" t="s">
        <v>16</v>
      </c>
      <c r="C493" s="5236" t="s">
        <v>2555</v>
      </c>
      <c r="D493" s="5236" t="s">
        <v>2556</v>
      </c>
      <c r="E493" s="5236" t="s">
        <v>2557</v>
      </c>
      <c r="F493" s="5236" t="s">
        <v>2542</v>
      </c>
      <c r="G493" s="5236" t="s">
        <v>28</v>
      </c>
      <c r="H493" s="5236" t="s">
        <v>28</v>
      </c>
      <c r="I493" s="5236" t="s">
        <v>955</v>
      </c>
    </row>
    <row customHeight="1" ht="11.25">
      <c r="A494" s="5236" t="s">
        <v>2299</v>
      </c>
      <c r="B494" s="5236" t="s">
        <v>16</v>
      </c>
      <c r="C494" s="5236" t="s">
        <v>2558</v>
      </c>
      <c r="D494" s="5236" t="s">
        <v>2559</v>
      </c>
      <c r="E494" s="5236" t="s">
        <v>2560</v>
      </c>
      <c r="F494" s="5236" t="s">
        <v>2561</v>
      </c>
      <c r="G494" s="5236" t="s">
        <v>28</v>
      </c>
      <c r="H494" s="5236" t="s">
        <v>28</v>
      </c>
      <c r="I494" s="5236" t="s">
        <v>955</v>
      </c>
    </row>
    <row customHeight="1" ht="11.25">
      <c r="A495" s="5236" t="s">
        <v>2299</v>
      </c>
      <c r="B495" s="5236" t="s">
        <v>16</v>
      </c>
      <c r="C495" s="5236" t="s">
        <v>2562</v>
      </c>
      <c r="D495" s="5236" t="s">
        <v>2563</v>
      </c>
      <c r="E495" s="5236" t="s">
        <v>2564</v>
      </c>
      <c r="F495" s="5236" t="s">
        <v>2542</v>
      </c>
      <c r="G495" s="5236" t="s">
        <v>28</v>
      </c>
      <c r="H495" s="5236" t="s">
        <v>28</v>
      </c>
      <c r="I495" s="5236" t="s">
        <v>955</v>
      </c>
    </row>
    <row customHeight="1" ht="11.25">
      <c r="A496" s="5236" t="s">
        <v>2299</v>
      </c>
      <c r="B496" s="5236" t="s">
        <v>16</v>
      </c>
      <c r="C496" s="5236" t="s">
        <v>2575</v>
      </c>
      <c r="D496" s="5236" t="s">
        <v>2576</v>
      </c>
      <c r="E496" s="5236" t="s">
        <v>2577</v>
      </c>
      <c r="F496" s="5236" t="s">
        <v>2359</v>
      </c>
      <c r="G496" s="5236" t="s">
        <v>28</v>
      </c>
      <c r="H496" s="5236" t="s">
        <v>28</v>
      </c>
      <c r="I496" s="5236" t="s">
        <v>955</v>
      </c>
    </row>
    <row customHeight="1" ht="11.25">
      <c r="A497" s="5236" t="s">
        <v>2299</v>
      </c>
      <c r="B497" s="5236" t="s">
        <v>16</v>
      </c>
      <c r="C497" s="5236" t="s">
        <v>3108</v>
      </c>
      <c r="D497" s="5236" t="s">
        <v>3109</v>
      </c>
      <c r="E497" s="5236" t="s">
        <v>3110</v>
      </c>
      <c r="F497" s="5236" t="s">
        <v>2359</v>
      </c>
      <c r="G497" s="5236" t="s">
        <v>28</v>
      </c>
      <c r="H497" s="5236" t="s">
        <v>28</v>
      </c>
      <c r="I497" s="5236" t="s">
        <v>955</v>
      </c>
    </row>
    <row customHeight="1" ht="11.25">
      <c r="A498" s="5236" t="s">
        <v>2299</v>
      </c>
      <c r="B498" s="5236" t="s">
        <v>16</v>
      </c>
      <c r="C498" s="5236" t="s">
        <v>3117</v>
      </c>
      <c r="D498" s="5236" t="s">
        <v>3118</v>
      </c>
      <c r="E498" s="5236" t="s">
        <v>3119</v>
      </c>
      <c r="F498" s="5236" t="s">
        <v>2359</v>
      </c>
      <c r="G498" s="5236" t="s">
        <v>28</v>
      </c>
      <c r="H498" s="5236" t="s">
        <v>28</v>
      </c>
      <c r="I498" s="5236" t="s">
        <v>955</v>
      </c>
    </row>
    <row customHeight="1" ht="11.25">
      <c r="A499" s="5236" t="s">
        <v>2299</v>
      </c>
      <c r="B499" s="5236" t="s">
        <v>16</v>
      </c>
      <c r="C499" s="5236" t="s">
        <v>2578</v>
      </c>
      <c r="D499" s="5236" t="s">
        <v>2579</v>
      </c>
      <c r="E499" s="5236" t="s">
        <v>2580</v>
      </c>
      <c r="F499" s="5236" t="s">
        <v>2581</v>
      </c>
      <c r="G499" s="5236" t="s">
        <v>28</v>
      </c>
      <c r="H499" s="5236" t="s">
        <v>28</v>
      </c>
      <c r="I499" s="5236" t="s">
        <v>955</v>
      </c>
    </row>
    <row customHeight="1" ht="11.25">
      <c r="A500" s="5236" t="s">
        <v>2299</v>
      </c>
      <c r="B500" s="5236" t="s">
        <v>16</v>
      </c>
      <c r="C500" s="5236" t="s">
        <v>3130</v>
      </c>
      <c r="D500" s="5236" t="s">
        <v>3131</v>
      </c>
      <c r="E500" s="5236" t="s">
        <v>3132</v>
      </c>
      <c r="F500" s="5236" t="s">
        <v>2510</v>
      </c>
      <c r="G500" s="5236" t="s">
        <v>28</v>
      </c>
      <c r="H500" s="5236" t="s">
        <v>28</v>
      </c>
      <c r="I500" s="5236" t="s">
        <v>955</v>
      </c>
    </row>
    <row customHeight="1" ht="11.25">
      <c r="A501" s="5236" t="s">
        <v>2299</v>
      </c>
      <c r="B501" s="5236" t="s">
        <v>16</v>
      </c>
      <c r="C501" s="5236" t="s">
        <v>3133</v>
      </c>
      <c r="D501" s="5236" t="s">
        <v>3134</v>
      </c>
      <c r="E501" s="5236" t="s">
        <v>3135</v>
      </c>
      <c r="F501" s="5236" t="s">
        <v>3136</v>
      </c>
      <c r="G501" s="5236" t="s">
        <v>28</v>
      </c>
      <c r="H501" s="5236" t="s">
        <v>28</v>
      </c>
      <c r="I501" s="5236" t="s">
        <v>955</v>
      </c>
    </row>
    <row customHeight="1" ht="11.25">
      <c r="A502" s="5236" t="s">
        <v>2299</v>
      </c>
      <c r="B502" s="5236" t="s">
        <v>16</v>
      </c>
      <c r="C502" s="5236" t="s">
        <v>2582</v>
      </c>
      <c r="D502" s="5236" t="s">
        <v>2583</v>
      </c>
      <c r="E502" s="5236" t="s">
        <v>2584</v>
      </c>
      <c r="F502" s="5236" t="s">
        <v>2542</v>
      </c>
      <c r="G502" s="5236" t="s">
        <v>28</v>
      </c>
      <c r="H502" s="5236" t="s">
        <v>28</v>
      </c>
      <c r="I502" s="5236" t="s">
        <v>955</v>
      </c>
    </row>
    <row customHeight="1" ht="11.25">
      <c r="A503" s="5236" t="s">
        <v>2299</v>
      </c>
      <c r="B503" s="5236" t="s">
        <v>16</v>
      </c>
      <c r="C503" s="5236" t="s">
        <v>3140</v>
      </c>
      <c r="D503" s="5236" t="s">
        <v>3141</v>
      </c>
      <c r="E503" s="5236" t="s">
        <v>3142</v>
      </c>
      <c r="F503" s="5236" t="s">
        <v>2359</v>
      </c>
      <c r="G503" s="5236" t="s">
        <v>3143</v>
      </c>
      <c r="H503" s="5236" t="s">
        <v>28</v>
      </c>
      <c r="I503" s="5236" t="s">
        <v>955</v>
      </c>
    </row>
    <row customHeight="1" ht="11.25">
      <c r="A504" s="5236" t="s">
        <v>2299</v>
      </c>
      <c r="B504" s="5236" t="s">
        <v>16</v>
      </c>
      <c r="C504" s="5236" t="s">
        <v>2931</v>
      </c>
      <c r="D504" s="5236" t="s">
        <v>2932</v>
      </c>
      <c r="E504" s="5236" t="s">
        <v>2933</v>
      </c>
      <c r="F504" s="5236" t="s">
        <v>2478</v>
      </c>
      <c r="G504" s="5236" t="s">
        <v>28</v>
      </c>
      <c r="H504" s="5236" t="s">
        <v>28</v>
      </c>
      <c r="I504" s="5236" t="s">
        <v>955</v>
      </c>
    </row>
    <row customHeight="1" ht="11.25">
      <c r="A505" s="5236" t="s">
        <v>2299</v>
      </c>
      <c r="B505" s="5236" t="s">
        <v>16</v>
      </c>
      <c r="C505" s="5236" t="s">
        <v>2585</v>
      </c>
      <c r="D505" s="5236" t="s">
        <v>2586</v>
      </c>
      <c r="E505" s="5236" t="s">
        <v>2587</v>
      </c>
      <c r="F505" s="5236" t="s">
        <v>2439</v>
      </c>
      <c r="G505" s="5236" t="s">
        <v>28</v>
      </c>
      <c r="H505" s="5236" t="s">
        <v>28</v>
      </c>
      <c r="I505" s="5236" t="s">
        <v>955</v>
      </c>
    </row>
    <row customHeight="1" ht="11.25">
      <c r="A506" s="5236" t="s">
        <v>2299</v>
      </c>
      <c r="B506" s="5236" t="s">
        <v>16</v>
      </c>
      <c r="C506" s="5236" t="s">
        <v>3150</v>
      </c>
      <c r="D506" s="5236" t="s">
        <v>3151</v>
      </c>
      <c r="E506" s="5236" t="s">
        <v>3152</v>
      </c>
      <c r="F506" s="5236" t="s">
        <v>2359</v>
      </c>
      <c r="G506" s="5236" t="s">
        <v>28</v>
      </c>
      <c r="H506" s="5236" t="s">
        <v>28</v>
      </c>
      <c r="I506" s="5236" t="s">
        <v>955</v>
      </c>
    </row>
    <row customHeight="1" ht="11.25">
      <c r="A507" s="5236" t="s">
        <v>2299</v>
      </c>
      <c r="B507" s="5236" t="s">
        <v>16</v>
      </c>
      <c r="C507" s="5236" t="s">
        <v>3153</v>
      </c>
      <c r="D507" s="5236" t="s">
        <v>3154</v>
      </c>
      <c r="E507" s="5236" t="s">
        <v>3155</v>
      </c>
      <c r="F507" s="5236" t="s">
        <v>2359</v>
      </c>
      <c r="G507" s="5236" t="s">
        <v>28</v>
      </c>
      <c r="H507" s="5236" t="s">
        <v>28</v>
      </c>
      <c r="I507" s="5236" t="s">
        <v>955</v>
      </c>
    </row>
    <row customHeight="1" ht="11.25">
      <c r="A508" s="5236" t="s">
        <v>2299</v>
      </c>
      <c r="B508" s="5236" t="s">
        <v>16</v>
      </c>
      <c r="C508" s="5236" t="s">
        <v>3160</v>
      </c>
      <c r="D508" s="5236" t="s">
        <v>3161</v>
      </c>
      <c r="E508" s="5236" t="s">
        <v>3162</v>
      </c>
      <c r="F508" s="5236" t="s">
        <v>2359</v>
      </c>
      <c r="G508" s="5236" t="s">
        <v>28</v>
      </c>
      <c r="H508" s="5236" t="s">
        <v>28</v>
      </c>
      <c r="I508" s="5236" t="s">
        <v>955</v>
      </c>
    </row>
    <row customHeight="1" ht="11.25">
      <c r="A509" s="5236" t="s">
        <v>2299</v>
      </c>
      <c r="B509" s="5236" t="s">
        <v>16</v>
      </c>
      <c r="C509" s="5236" t="s">
        <v>2605</v>
      </c>
      <c r="D509" s="5236" t="s">
        <v>2606</v>
      </c>
      <c r="E509" s="5236" t="s">
        <v>2607</v>
      </c>
      <c r="F509" s="5236" t="s">
        <v>2608</v>
      </c>
      <c r="G509" s="5236" t="s">
        <v>28</v>
      </c>
      <c r="H509" s="5236" t="s">
        <v>28</v>
      </c>
      <c r="I509" s="5236" t="s">
        <v>955</v>
      </c>
    </row>
    <row customHeight="1" ht="11.25">
      <c r="A510" s="5236" t="s">
        <v>2299</v>
      </c>
      <c r="B510" s="5236" t="s">
        <v>16</v>
      </c>
      <c r="C510" s="5236" t="s">
        <v>3163</v>
      </c>
      <c r="D510" s="5236" t="s">
        <v>3164</v>
      </c>
      <c r="E510" s="5236" t="s">
        <v>3165</v>
      </c>
      <c r="F510" s="5236" t="s">
        <v>3166</v>
      </c>
      <c r="G510" s="5236" t="s">
        <v>28</v>
      </c>
      <c r="H510" s="5236" t="s">
        <v>28</v>
      </c>
      <c r="I510" s="5236" t="s">
        <v>955</v>
      </c>
    </row>
    <row customHeight="1" ht="11.25">
      <c r="A511" s="5236" t="s">
        <v>2299</v>
      </c>
      <c r="B511" s="5236" t="s">
        <v>16</v>
      </c>
      <c r="C511" s="5236" t="s">
        <v>2609</v>
      </c>
      <c r="D511" s="5236" t="s">
        <v>2610</v>
      </c>
      <c r="E511" s="5236" t="s">
        <v>2611</v>
      </c>
      <c r="F511" s="5236" t="s">
        <v>2303</v>
      </c>
      <c r="G511" s="5236" t="s">
        <v>28</v>
      </c>
      <c r="H511" s="5236" t="s">
        <v>28</v>
      </c>
      <c r="I511" s="5236" t="s">
        <v>955</v>
      </c>
    </row>
    <row customHeight="1" ht="11.25">
      <c r="A512" s="5236" t="s">
        <v>2299</v>
      </c>
      <c r="B512" s="5236" t="s">
        <v>16</v>
      </c>
      <c r="C512" s="5236" t="s">
        <v>3167</v>
      </c>
      <c r="D512" s="5236" t="s">
        <v>3168</v>
      </c>
      <c r="E512" s="5236" t="s">
        <v>3169</v>
      </c>
      <c r="F512" s="5236" t="s">
        <v>2521</v>
      </c>
      <c r="G512" s="5236" t="s">
        <v>28</v>
      </c>
      <c r="H512" s="5236" t="s">
        <v>28</v>
      </c>
      <c r="I512" s="5236" t="s">
        <v>955</v>
      </c>
    </row>
    <row customHeight="1" ht="11.25">
      <c r="A513" s="5236" t="s">
        <v>2299</v>
      </c>
      <c r="B513" s="5236" t="s">
        <v>16</v>
      </c>
      <c r="C513" s="5236" t="s">
        <v>3176</v>
      </c>
      <c r="D513" s="5236" t="s">
        <v>3177</v>
      </c>
      <c r="E513" s="5236" t="s">
        <v>3178</v>
      </c>
      <c r="F513" s="5236" t="s">
        <v>2328</v>
      </c>
      <c r="G513" s="5236" t="s">
        <v>28</v>
      </c>
      <c r="H513" s="5236" t="s">
        <v>28</v>
      </c>
      <c r="I513" s="5236" t="s">
        <v>955</v>
      </c>
    </row>
    <row customHeight="1" ht="11.25">
      <c r="A514" s="5236" t="s">
        <v>2299</v>
      </c>
      <c r="B514" s="5236" t="s">
        <v>16</v>
      </c>
      <c r="C514" s="5236" t="s">
        <v>3179</v>
      </c>
      <c r="D514" s="5236" t="s">
        <v>3180</v>
      </c>
      <c r="E514" s="5236" t="s">
        <v>3181</v>
      </c>
      <c r="F514" s="5236" t="s">
        <v>2402</v>
      </c>
      <c r="G514" s="5236" t="s">
        <v>3182</v>
      </c>
      <c r="H514" s="5236" t="s">
        <v>28</v>
      </c>
      <c r="I514" s="5236" t="s">
        <v>955</v>
      </c>
    </row>
    <row customHeight="1" ht="11.25">
      <c r="A515" s="5236" t="s">
        <v>2299</v>
      </c>
      <c r="B515" s="5236" t="s">
        <v>16</v>
      </c>
      <c r="C515" s="5236" t="s">
        <v>3183</v>
      </c>
      <c r="D515" s="5236" t="s">
        <v>3184</v>
      </c>
      <c r="E515" s="5236" t="s">
        <v>3185</v>
      </c>
      <c r="F515" s="5236" t="s">
        <v>2359</v>
      </c>
      <c r="G515" s="5236" t="s">
        <v>28</v>
      </c>
      <c r="H515" s="5236" t="s">
        <v>28</v>
      </c>
      <c r="I515" s="5236" t="s">
        <v>955</v>
      </c>
    </row>
    <row customHeight="1" ht="11.25">
      <c r="A516" s="5236" t="s">
        <v>2299</v>
      </c>
      <c r="B516" s="5236" t="s">
        <v>16</v>
      </c>
      <c r="C516" s="5236" t="s">
        <v>2618</v>
      </c>
      <c r="D516" s="5236" t="s">
        <v>2619</v>
      </c>
      <c r="E516" s="5236" t="s">
        <v>2620</v>
      </c>
      <c r="F516" s="5236" t="s">
        <v>2415</v>
      </c>
      <c r="G516" s="5236" t="s">
        <v>28</v>
      </c>
      <c r="H516" s="5236" t="s">
        <v>28</v>
      </c>
      <c r="I516" s="5236" t="s">
        <v>955</v>
      </c>
    </row>
    <row customHeight="1" ht="11.25">
      <c r="A517" s="5236" t="s">
        <v>2299</v>
      </c>
      <c r="B517" s="5236" t="s">
        <v>16</v>
      </c>
      <c r="C517" s="5236" t="s">
        <v>3301</v>
      </c>
      <c r="D517" s="5236" t="s">
        <v>3302</v>
      </c>
      <c r="E517" s="5236" t="s">
        <v>3303</v>
      </c>
      <c r="F517" s="5236" t="s">
        <v>2427</v>
      </c>
      <c r="G517" s="5236" t="s">
        <v>28</v>
      </c>
      <c r="H517" s="5236" t="s">
        <v>28</v>
      </c>
      <c r="I517" s="5236" t="s">
        <v>955</v>
      </c>
    </row>
    <row customHeight="1" ht="11.25">
      <c r="A518" s="5236" t="s">
        <v>2299</v>
      </c>
      <c r="B518" s="5236" t="s">
        <v>16</v>
      </c>
      <c r="C518" s="5236" t="s">
        <v>3194</v>
      </c>
      <c r="D518" s="5236" t="s">
        <v>3195</v>
      </c>
      <c r="E518" s="5236" t="s">
        <v>3196</v>
      </c>
      <c r="F518" s="5236" t="s">
        <v>2373</v>
      </c>
      <c r="G518" s="5236" t="s">
        <v>3197</v>
      </c>
      <c r="H518" s="5236" t="s">
        <v>28</v>
      </c>
      <c r="I518" s="5236" t="s">
        <v>955</v>
      </c>
    </row>
    <row customHeight="1" ht="11.25">
      <c r="A519" s="5236" t="s">
        <v>2299</v>
      </c>
      <c r="B519" s="5236" t="s">
        <v>16</v>
      </c>
      <c r="C519" s="5236" t="s">
        <v>3198</v>
      </c>
      <c r="D519" s="5236" t="s">
        <v>3199</v>
      </c>
      <c r="E519" s="5236" t="s">
        <v>3200</v>
      </c>
      <c r="F519" s="5236" t="s">
        <v>2431</v>
      </c>
      <c r="G519" s="5236" t="s">
        <v>3201</v>
      </c>
      <c r="H519" s="5236" t="s">
        <v>28</v>
      </c>
      <c r="I519" s="5236" t="s">
        <v>955</v>
      </c>
    </row>
    <row customHeight="1" ht="11.25">
      <c r="A520" s="5236" t="s">
        <v>2299</v>
      </c>
      <c r="B520" s="5236" t="s">
        <v>16</v>
      </c>
      <c r="C520" s="5236" t="s">
        <v>2645</v>
      </c>
      <c r="D520" s="5236" t="s">
        <v>2646</v>
      </c>
      <c r="E520" s="5236" t="s">
        <v>2647</v>
      </c>
      <c r="F520" s="5236" t="s">
        <v>2431</v>
      </c>
      <c r="G520" s="5236" t="s">
        <v>28</v>
      </c>
      <c r="H520" s="5236" t="s">
        <v>28</v>
      </c>
      <c r="I520" s="5236" t="s">
        <v>955</v>
      </c>
    </row>
    <row customHeight="1" ht="11.25">
      <c r="A521" s="5236" t="s">
        <v>2299</v>
      </c>
      <c r="B521" s="5236" t="s">
        <v>16</v>
      </c>
      <c r="C521" s="5236" t="s">
        <v>3213</v>
      </c>
      <c r="D521" s="5236" t="s">
        <v>3214</v>
      </c>
      <c r="E521" s="5236" t="s">
        <v>3215</v>
      </c>
      <c r="F521" s="5236" t="s">
        <v>2561</v>
      </c>
      <c r="G521" s="5236" t="s">
        <v>3216</v>
      </c>
      <c r="H521" s="5236" t="s">
        <v>28</v>
      </c>
      <c r="I521" s="5236" t="s">
        <v>955</v>
      </c>
    </row>
    <row customHeight="1" ht="11.25">
      <c r="A522" s="5236" t="s">
        <v>2299</v>
      </c>
      <c r="B522" s="5236" t="s">
        <v>16</v>
      </c>
      <c r="C522" s="5236" t="s">
        <v>2677</v>
      </c>
      <c r="D522" s="5236" t="s">
        <v>2678</v>
      </c>
      <c r="E522" s="5236" t="s">
        <v>2679</v>
      </c>
      <c r="F522" s="5236" t="s">
        <v>2431</v>
      </c>
      <c r="G522" s="5236" t="s">
        <v>28</v>
      </c>
      <c r="H522" s="5236" t="s">
        <v>28</v>
      </c>
      <c r="I522" s="5236" t="s">
        <v>955</v>
      </c>
    </row>
    <row customHeight="1" ht="11.25">
      <c r="A523" s="5236" t="s">
        <v>2299</v>
      </c>
      <c r="B523" s="5236" t="s">
        <v>16</v>
      </c>
      <c r="C523" s="5236" t="s">
        <v>13</v>
      </c>
      <c r="D523" s="5236" t="s">
        <v>46</v>
      </c>
      <c r="E523" s="5236" t="s">
        <v>49</v>
      </c>
      <c r="F523" s="5236" t="s">
        <v>51</v>
      </c>
      <c r="G523" s="5236" t="s">
        <v>28</v>
      </c>
      <c r="H523" s="5236" t="s">
        <v>28</v>
      </c>
      <c r="I523" s="5236" t="s">
        <v>955</v>
      </c>
    </row>
    <row customHeight="1" ht="11.25">
      <c r="A524" s="5236" t="s">
        <v>2299</v>
      </c>
      <c r="B524" s="5236" t="s">
        <v>16</v>
      </c>
      <c r="C524" s="5236" t="s">
        <v>2698</v>
      </c>
      <c r="D524" s="5236" t="s">
        <v>2699</v>
      </c>
      <c r="E524" s="5236" t="s">
        <v>2700</v>
      </c>
      <c r="F524" s="5236" t="s">
        <v>51</v>
      </c>
      <c r="G524" s="5236" t="s">
        <v>2701</v>
      </c>
      <c r="H524" s="5236" t="s">
        <v>28</v>
      </c>
      <c r="I524" s="5236" t="s">
        <v>955</v>
      </c>
    </row>
    <row customHeight="1" ht="11.25">
      <c r="A525" s="5236" t="s">
        <v>2299</v>
      </c>
      <c r="B525" s="5236" t="s">
        <v>16</v>
      </c>
      <c r="C525" s="5236" t="s">
        <v>3230</v>
      </c>
      <c r="D525" s="5236" t="s">
        <v>3231</v>
      </c>
      <c r="E525" s="5236" t="s">
        <v>3232</v>
      </c>
      <c r="F525" s="5236" t="s">
        <v>2415</v>
      </c>
      <c r="G525" s="5236" t="s">
        <v>28</v>
      </c>
      <c r="H525" s="5236" t="s">
        <v>28</v>
      </c>
      <c r="I525" s="5236" t="s">
        <v>955</v>
      </c>
    </row>
    <row customHeight="1" ht="11.25">
      <c r="A526" s="5236" t="s">
        <v>2299</v>
      </c>
      <c r="B526" s="5236" t="s">
        <v>16</v>
      </c>
      <c r="C526" s="5236" t="s">
        <v>2705</v>
      </c>
      <c r="D526" s="5236" t="s">
        <v>2706</v>
      </c>
      <c r="E526" s="5236" t="s">
        <v>2707</v>
      </c>
      <c r="F526" s="5236" t="s">
        <v>2473</v>
      </c>
      <c r="G526" s="5236" t="s">
        <v>2708</v>
      </c>
      <c r="H526" s="5236" t="s">
        <v>28</v>
      </c>
      <c r="I526" s="5236" t="s">
        <v>955</v>
      </c>
    </row>
    <row customHeight="1" ht="11.25">
      <c r="A527" s="5236" t="s">
        <v>2299</v>
      </c>
      <c r="B527" s="5236" t="s">
        <v>16</v>
      </c>
      <c r="C527" s="5236" t="s">
        <v>3304</v>
      </c>
      <c r="D527" s="5236" t="s">
        <v>3305</v>
      </c>
      <c r="E527" s="5236" t="s">
        <v>3306</v>
      </c>
      <c r="F527" s="5236" t="s">
        <v>2336</v>
      </c>
      <c r="G527" s="5236" t="s">
        <v>28</v>
      </c>
      <c r="H527" s="5236" t="s">
        <v>28</v>
      </c>
      <c r="I527" s="5236" t="s">
        <v>955</v>
      </c>
    </row>
    <row customHeight="1" ht="11.25">
      <c r="A528" s="5236" t="s">
        <v>2299</v>
      </c>
      <c r="B528" s="5236" t="s">
        <v>16</v>
      </c>
      <c r="C528" s="5236" t="s">
        <v>3236</v>
      </c>
      <c r="D528" s="5236" t="s">
        <v>3237</v>
      </c>
      <c r="E528" s="5236" t="s">
        <v>3238</v>
      </c>
      <c r="F528" s="5236" t="s">
        <v>2478</v>
      </c>
      <c r="G528" s="5236" t="s">
        <v>28</v>
      </c>
      <c r="H528" s="5236" t="s">
        <v>28</v>
      </c>
      <c r="I528" s="5236" t="s">
        <v>955</v>
      </c>
    </row>
    <row customHeight="1" ht="11.25">
      <c r="A529" s="5236" t="s">
        <v>2299</v>
      </c>
      <c r="B529" s="5236" t="s">
        <v>16</v>
      </c>
      <c r="C529" s="5236" t="s">
        <v>2727</v>
      </c>
      <c r="D529" s="5236" t="s">
        <v>2728</v>
      </c>
      <c r="E529" s="5236" t="s">
        <v>2729</v>
      </c>
      <c r="F529" s="5236" t="s">
        <v>2431</v>
      </c>
      <c r="G529" s="5236" t="s">
        <v>2730</v>
      </c>
      <c r="H529" s="5236" t="s">
        <v>28</v>
      </c>
      <c r="I529" s="5236" t="s">
        <v>955</v>
      </c>
    </row>
    <row customHeight="1" ht="11.25">
      <c r="A530" s="5236" t="s">
        <v>2299</v>
      </c>
      <c r="B530" s="5236" t="s">
        <v>16</v>
      </c>
      <c r="C530" s="5236" t="s">
        <v>3307</v>
      </c>
      <c r="D530" s="5236" t="s">
        <v>3308</v>
      </c>
      <c r="E530" s="5236" t="s">
        <v>3309</v>
      </c>
      <c r="F530" s="5236" t="s">
        <v>2521</v>
      </c>
      <c r="G530" s="5236" t="s">
        <v>28</v>
      </c>
      <c r="H530" s="5236" t="s">
        <v>28</v>
      </c>
      <c r="I530" s="5236" t="s">
        <v>955</v>
      </c>
    </row>
    <row customHeight="1" ht="11.25">
      <c r="A531" s="5236" t="s">
        <v>2299</v>
      </c>
      <c r="B531" s="5236" t="s">
        <v>16</v>
      </c>
      <c r="C531" s="5236" t="s">
        <v>2731</v>
      </c>
      <c r="D531" s="5236" t="s">
        <v>2732</v>
      </c>
      <c r="E531" s="5236" t="s">
        <v>2733</v>
      </c>
      <c r="F531" s="5236" t="s">
        <v>2478</v>
      </c>
      <c r="G531" s="5236" t="s">
        <v>28</v>
      </c>
      <c r="H531" s="5236" t="s">
        <v>28</v>
      </c>
      <c r="I531" s="5236" t="s">
        <v>955</v>
      </c>
    </row>
    <row customHeight="1" ht="11.25">
      <c r="A532" s="5236" t="s">
        <v>2299</v>
      </c>
      <c r="B532" s="5236" t="s">
        <v>16</v>
      </c>
      <c r="C532" s="5236" t="s">
        <v>2734</v>
      </c>
      <c r="D532" s="5236" t="s">
        <v>2735</v>
      </c>
      <c r="E532" s="5236" t="s">
        <v>2736</v>
      </c>
      <c r="F532" s="5236" t="s">
        <v>2427</v>
      </c>
      <c r="G532" s="5236" t="s">
        <v>2737</v>
      </c>
      <c r="H532" s="5236" t="s">
        <v>28</v>
      </c>
      <c r="I532" s="5236" t="s">
        <v>955</v>
      </c>
    </row>
    <row customHeight="1" ht="11.25">
      <c r="A533" s="5236" t="s">
        <v>2299</v>
      </c>
      <c r="B533" s="5236" t="s">
        <v>16</v>
      </c>
      <c r="C533" s="5236" t="s">
        <v>3246</v>
      </c>
      <c r="D533" s="5236" t="s">
        <v>3247</v>
      </c>
      <c r="E533" s="5236" t="s">
        <v>3248</v>
      </c>
      <c r="F533" s="5236" t="s">
        <v>2423</v>
      </c>
      <c r="G533" s="5236" t="s">
        <v>28</v>
      </c>
      <c r="H533" s="5236" t="s">
        <v>28</v>
      </c>
      <c r="I533" s="5236" t="s">
        <v>955</v>
      </c>
    </row>
    <row customHeight="1" ht="11.25">
      <c r="A534" s="5236" t="s">
        <v>2299</v>
      </c>
      <c r="B534" s="5236" t="s">
        <v>16</v>
      </c>
      <c r="C534" s="5236" t="s">
        <v>2751</v>
      </c>
      <c r="D534" s="5236" t="s">
        <v>2752</v>
      </c>
      <c r="E534" s="5236" t="s">
        <v>2753</v>
      </c>
      <c r="F534" s="5236" t="s">
        <v>2313</v>
      </c>
      <c r="G534" s="5236" t="s">
        <v>28</v>
      </c>
      <c r="H534" s="5236" t="s">
        <v>28</v>
      </c>
      <c r="I534" s="5236" t="s">
        <v>955</v>
      </c>
    </row>
    <row customHeight="1" ht="11.25">
      <c r="A535" s="5236" t="s">
        <v>2299</v>
      </c>
      <c r="B535" s="5236" t="s">
        <v>16</v>
      </c>
      <c r="C535" s="5236" t="s">
        <v>3310</v>
      </c>
      <c r="D535" s="5236" t="s">
        <v>2752</v>
      </c>
      <c r="E535" s="5236" t="s">
        <v>3311</v>
      </c>
      <c r="F535" s="5236" t="s">
        <v>2542</v>
      </c>
      <c r="G535" s="5236" t="s">
        <v>3312</v>
      </c>
      <c r="H535" s="5236" t="s">
        <v>28</v>
      </c>
      <c r="I535" s="5236" t="s">
        <v>955</v>
      </c>
    </row>
    <row customHeight="1" ht="11.25">
      <c r="A536" s="5236" t="s">
        <v>2299</v>
      </c>
      <c r="B536" s="5236" t="s">
        <v>16</v>
      </c>
      <c r="C536" s="5236" t="s">
        <v>2754</v>
      </c>
      <c r="D536" s="5236" t="s">
        <v>2755</v>
      </c>
      <c r="E536" s="5236" t="s">
        <v>2756</v>
      </c>
      <c r="F536" s="5236" t="s">
        <v>2601</v>
      </c>
      <c r="G536" s="5236" t="s">
        <v>28</v>
      </c>
      <c r="H536" s="5236" t="s">
        <v>28</v>
      </c>
      <c r="I536" s="5236" t="s">
        <v>955</v>
      </c>
    </row>
    <row customHeight="1" ht="11.25">
      <c r="A537" s="5236" t="s">
        <v>2299</v>
      </c>
      <c r="B537" s="5236" t="s">
        <v>16</v>
      </c>
      <c r="C537" s="5236" t="s">
        <v>3255</v>
      </c>
      <c r="D537" s="5236" t="s">
        <v>3256</v>
      </c>
      <c r="E537" s="5236" t="s">
        <v>3257</v>
      </c>
      <c r="F537" s="5236" t="s">
        <v>2431</v>
      </c>
      <c r="G537" s="5236" t="s">
        <v>2489</v>
      </c>
      <c r="H537" s="5236" t="s">
        <v>28</v>
      </c>
      <c r="I537" s="5236" t="s">
        <v>955</v>
      </c>
    </row>
    <row customHeight="1" ht="11.25">
      <c r="A538" s="5236" t="s">
        <v>2299</v>
      </c>
      <c r="B538" s="5236" t="s">
        <v>16</v>
      </c>
      <c r="C538" s="5236" t="s">
        <v>2769</v>
      </c>
      <c r="D538" s="5236" t="s">
        <v>2770</v>
      </c>
      <c r="E538" s="5236" t="s">
        <v>2771</v>
      </c>
      <c r="F538" s="5236" t="s">
        <v>2772</v>
      </c>
      <c r="G538" s="5236" t="s">
        <v>28</v>
      </c>
      <c r="H538" s="5236" t="s">
        <v>28</v>
      </c>
      <c r="I538" s="5236" t="s">
        <v>955</v>
      </c>
    </row>
    <row customHeight="1" ht="11.25">
      <c r="A539" s="5236" t="s">
        <v>2299</v>
      </c>
      <c r="B539" s="5236" t="s">
        <v>16</v>
      </c>
      <c r="C539" s="5236" t="s">
        <v>2782</v>
      </c>
      <c r="D539" s="5236" t="s">
        <v>2783</v>
      </c>
      <c r="E539" s="5236" t="s">
        <v>2784</v>
      </c>
      <c r="F539" s="5236" t="s">
        <v>2415</v>
      </c>
      <c r="G539" s="5236" t="s">
        <v>28</v>
      </c>
      <c r="H539" s="5236" t="s">
        <v>28</v>
      </c>
      <c r="I539" s="5236" t="s">
        <v>955</v>
      </c>
    </row>
    <row customHeight="1" ht="11.25">
      <c r="A540" s="5236" t="s">
        <v>2299</v>
      </c>
      <c r="B540" s="5236" t="s">
        <v>16</v>
      </c>
      <c r="C540" s="5236" t="s">
        <v>2788</v>
      </c>
      <c r="D540" s="5236" t="s">
        <v>2789</v>
      </c>
      <c r="E540" s="5236" t="s">
        <v>2790</v>
      </c>
      <c r="F540" s="5236" t="s">
        <v>2336</v>
      </c>
      <c r="G540" s="5236" t="s">
        <v>28</v>
      </c>
      <c r="H540" s="5236" t="s">
        <v>28</v>
      </c>
      <c r="I540" s="5236" t="s">
        <v>955</v>
      </c>
    </row>
    <row customHeight="1" ht="11.25">
      <c r="A541" s="5236" t="s">
        <v>2299</v>
      </c>
      <c r="B541" s="5236" t="s">
        <v>16</v>
      </c>
      <c r="C541" s="5236" t="s">
        <v>3258</v>
      </c>
      <c r="D541" s="5236" t="s">
        <v>3259</v>
      </c>
      <c r="E541" s="5236" t="s">
        <v>3260</v>
      </c>
      <c r="F541" s="5236" t="s">
        <v>2561</v>
      </c>
      <c r="G541" s="5236" t="s">
        <v>2489</v>
      </c>
      <c r="H541" s="5236" t="s">
        <v>28</v>
      </c>
      <c r="I541" s="5236" t="s">
        <v>955</v>
      </c>
    </row>
    <row customHeight="1" ht="11.25">
      <c r="A542" s="5236" t="s">
        <v>2299</v>
      </c>
      <c r="B542" s="5236" t="s">
        <v>16</v>
      </c>
      <c r="C542" s="5236" t="s">
        <v>2806</v>
      </c>
      <c r="D542" s="5236" t="s">
        <v>2807</v>
      </c>
      <c r="E542" s="5236" t="s">
        <v>2808</v>
      </c>
      <c r="F542" s="5236" t="s">
        <v>2427</v>
      </c>
      <c r="G542" s="5236" t="s">
        <v>28</v>
      </c>
      <c r="H542" s="5236" t="s">
        <v>28</v>
      </c>
      <c r="I542" s="5236" t="s">
        <v>955</v>
      </c>
    </row>
    <row customHeight="1" ht="11.25">
      <c r="A543" s="5236" t="s">
        <v>2299</v>
      </c>
      <c r="B543" s="5236" t="s">
        <v>16</v>
      </c>
      <c r="C543" s="5236" t="s">
        <v>3264</v>
      </c>
      <c r="D543" s="5236" t="s">
        <v>3265</v>
      </c>
      <c r="E543" s="5236" t="s">
        <v>3266</v>
      </c>
      <c r="F543" s="5236" t="s">
        <v>51</v>
      </c>
      <c r="G543" s="5236" t="s">
        <v>28</v>
      </c>
      <c r="H543" s="5236" t="s">
        <v>28</v>
      </c>
      <c r="I543" s="5236" t="s">
        <v>955</v>
      </c>
    </row>
    <row customHeight="1" ht="11.25">
      <c r="A544" s="5236" t="s">
        <v>2299</v>
      </c>
      <c r="B544" s="5236" t="s">
        <v>16</v>
      </c>
      <c r="C544" s="5236" t="s">
        <v>2836</v>
      </c>
      <c r="D544" s="5236" t="s">
        <v>2837</v>
      </c>
      <c r="E544" s="5236" t="s">
        <v>2838</v>
      </c>
      <c r="F544" s="5236" t="s">
        <v>2478</v>
      </c>
      <c r="G544" s="5236" t="s">
        <v>28</v>
      </c>
      <c r="H544" s="5236" t="s">
        <v>28</v>
      </c>
      <c r="I544" s="5236" t="s">
        <v>955</v>
      </c>
    </row>
    <row customHeight="1" ht="11.25">
      <c r="A545" s="5236" t="s">
        <v>2299</v>
      </c>
      <c r="B545" s="5236" t="s">
        <v>16</v>
      </c>
      <c r="C545" s="5236" t="s">
        <v>2842</v>
      </c>
      <c r="D545" s="5236" t="s">
        <v>2843</v>
      </c>
      <c r="E545" s="5236" t="s">
        <v>2844</v>
      </c>
      <c r="F545" s="5236" t="s">
        <v>2431</v>
      </c>
      <c r="G545" s="5236" t="s">
        <v>28</v>
      </c>
      <c r="H545" s="5236" t="s">
        <v>28</v>
      </c>
      <c r="I545" s="5236" t="s">
        <v>955</v>
      </c>
    </row>
    <row customHeight="1" ht="11.25">
      <c r="A546" s="5236" t="s">
        <v>2299</v>
      </c>
      <c r="B546" s="5236" t="s">
        <v>16</v>
      </c>
      <c r="C546" s="5236" t="s">
        <v>2852</v>
      </c>
      <c r="D546" s="5236" t="s">
        <v>2853</v>
      </c>
      <c r="E546" s="5236" t="s">
        <v>2854</v>
      </c>
      <c r="F546" s="5236" t="s">
        <v>2427</v>
      </c>
      <c r="G546" s="5236" t="s">
        <v>2855</v>
      </c>
      <c r="H546" s="5236" t="s">
        <v>28</v>
      </c>
      <c r="I546" s="5236" t="s">
        <v>955</v>
      </c>
    </row>
    <row customHeight="1" ht="11.25">
      <c r="A547" s="5236" t="s">
        <v>2299</v>
      </c>
      <c r="B547" s="5236" t="s">
        <v>16</v>
      </c>
      <c r="C547" s="5236" t="s">
        <v>3269</v>
      </c>
      <c r="D547" s="5236" t="s">
        <v>3270</v>
      </c>
      <c r="E547" s="5236" t="s">
        <v>3271</v>
      </c>
      <c r="F547" s="5236" t="s">
        <v>2431</v>
      </c>
      <c r="G547" s="5236" t="s">
        <v>3272</v>
      </c>
      <c r="H547" s="5236" t="s">
        <v>28</v>
      </c>
      <c r="I547" s="5236" t="s">
        <v>955</v>
      </c>
    </row>
    <row customHeight="1" ht="11.25">
      <c r="A548" s="5236" t="s">
        <v>2299</v>
      </c>
      <c r="B548" s="5236" t="s">
        <v>16</v>
      </c>
      <c r="C548" s="5236" t="s">
        <v>2864</v>
      </c>
      <c r="D548" s="5236" t="s">
        <v>2865</v>
      </c>
      <c r="E548" s="5236" t="s">
        <v>2866</v>
      </c>
      <c r="F548" s="5236" t="s">
        <v>2601</v>
      </c>
      <c r="G548" s="5236" t="s">
        <v>28</v>
      </c>
      <c r="H548" s="5236" t="s">
        <v>28</v>
      </c>
      <c r="I548" s="5236" t="s">
        <v>955</v>
      </c>
    </row>
    <row customHeight="1" ht="11.25">
      <c r="A549" s="5236" t="s">
        <v>2299</v>
      </c>
      <c r="B549" s="5236" t="s">
        <v>16</v>
      </c>
      <c r="C549" s="5236" t="s">
        <v>2867</v>
      </c>
      <c r="D549" s="5236" t="s">
        <v>2868</v>
      </c>
      <c r="E549" s="5236" t="s">
        <v>2869</v>
      </c>
      <c r="F549" s="5236" t="s">
        <v>2601</v>
      </c>
      <c r="G549" s="5236" t="s">
        <v>28</v>
      </c>
      <c r="H549" s="5236" t="s">
        <v>28</v>
      </c>
      <c r="I549" s="5236" t="s">
        <v>955</v>
      </c>
    </row>
    <row customHeight="1" ht="11.25">
      <c r="A550" s="5236" t="s">
        <v>2299</v>
      </c>
      <c r="B550" s="5236" t="s">
        <v>16</v>
      </c>
      <c r="C550" s="5236" t="s">
        <v>3276</v>
      </c>
      <c r="D550" s="5236" t="s">
        <v>3277</v>
      </c>
      <c r="E550" s="5236" t="s">
        <v>3278</v>
      </c>
      <c r="F550" s="5236" t="s">
        <v>2415</v>
      </c>
      <c r="G550" s="5236" t="s">
        <v>28</v>
      </c>
      <c r="H550" s="5236" t="s">
        <v>28</v>
      </c>
      <c r="I550" s="5236" t="s">
        <v>955</v>
      </c>
    </row>
    <row customHeight="1" ht="11.25">
      <c r="A551" s="5236" t="s">
        <v>2299</v>
      </c>
      <c r="B551" s="5236" t="s">
        <v>16</v>
      </c>
      <c r="C551" s="5236" t="s">
        <v>2873</v>
      </c>
      <c r="D551" s="5236" t="s">
        <v>2874</v>
      </c>
      <c r="E551" s="5236" t="s">
        <v>2875</v>
      </c>
      <c r="F551" s="5236" t="s">
        <v>2876</v>
      </c>
      <c r="G551" s="5236" t="s">
        <v>28</v>
      </c>
      <c r="H551" s="5236" t="s">
        <v>28</v>
      </c>
      <c r="I551" s="5236" t="s">
        <v>955</v>
      </c>
    </row>
    <row customHeight="1" ht="11.25">
      <c r="A552" s="5236" t="s">
        <v>2299</v>
      </c>
      <c r="B552" s="5236" t="s">
        <v>16</v>
      </c>
      <c r="C552" s="5236" t="s">
        <v>2877</v>
      </c>
      <c r="D552" s="5236" t="s">
        <v>2878</v>
      </c>
      <c r="E552" s="5236" t="s">
        <v>2879</v>
      </c>
      <c r="F552" s="5236" t="s">
        <v>2473</v>
      </c>
      <c r="G552" s="5236" t="s">
        <v>28</v>
      </c>
      <c r="H552" s="5236" t="s">
        <v>28</v>
      </c>
      <c r="I552" s="5236" t="s">
        <v>955</v>
      </c>
    </row>
    <row customHeight="1" ht="11.25">
      <c r="A553" s="5236" t="s">
        <v>2299</v>
      </c>
      <c r="B553" s="5236" t="s">
        <v>16</v>
      </c>
      <c r="C553" s="5236" t="s">
        <v>2912</v>
      </c>
      <c r="D553" s="5236" t="s">
        <v>2913</v>
      </c>
      <c r="E553" s="5236" t="s">
        <v>2914</v>
      </c>
      <c r="F553" s="5236" t="s">
        <v>2915</v>
      </c>
      <c r="G553" s="5236" t="s">
        <v>28</v>
      </c>
      <c r="H553" s="5236" t="s">
        <v>28</v>
      </c>
      <c r="I553" s="5236" t="s">
        <v>955</v>
      </c>
    </row>
    <row customHeight="1" ht="11.25">
      <c r="A554" s="5236" t="s">
        <v>2299</v>
      </c>
      <c r="B554" s="5236" t="s">
        <v>16</v>
      </c>
      <c r="C554" s="5236" t="s">
        <v>2923</v>
      </c>
      <c r="D554" s="5236" t="s">
        <v>2924</v>
      </c>
      <c r="E554" s="5236" t="s">
        <v>2925</v>
      </c>
      <c r="F554" s="5236" t="s">
        <v>2926</v>
      </c>
      <c r="G554" s="5236" t="s">
        <v>28</v>
      </c>
      <c r="H554" s="5236" t="s">
        <v>28</v>
      </c>
      <c r="I554" s="5236" t="s">
        <v>955</v>
      </c>
    </row>
    <row customHeight="1" ht="11.25">
      <c r="A555" s="5236" t="s">
        <v>2299</v>
      </c>
      <c r="B555" s="5236" t="s">
        <v>16</v>
      </c>
      <c r="C555" s="5236" t="s">
        <v>2927</v>
      </c>
      <c r="D555" s="5236" t="s">
        <v>2928</v>
      </c>
      <c r="E555" s="5236" t="s">
        <v>2929</v>
      </c>
      <c r="F555" s="5236" t="s">
        <v>2930</v>
      </c>
      <c r="G555" s="5236" t="s">
        <v>28</v>
      </c>
      <c r="H555" s="5236" t="s">
        <v>28</v>
      </c>
      <c r="I555" s="5236" t="s">
        <v>955</v>
      </c>
    </row>
    <row customHeight="1" ht="11.25">
      <c r="A556" s="5236" t="s">
        <v>2299</v>
      </c>
      <c r="B556" s="5236" t="s">
        <v>16</v>
      </c>
      <c r="C556" s="5236" t="s">
        <v>3313</v>
      </c>
      <c r="D556" s="5236" t="s">
        <v>3314</v>
      </c>
      <c r="E556" s="5236" t="s">
        <v>3315</v>
      </c>
      <c r="F556" s="5236" t="s">
        <v>2608</v>
      </c>
      <c r="G556" s="5236" t="s">
        <v>28</v>
      </c>
      <c r="H556" s="5236" t="s">
        <v>28</v>
      </c>
      <c r="I556" s="5236" t="s">
        <v>1671</v>
      </c>
    </row>
    <row customHeight="1" ht="11.25">
      <c r="A557" s="5236" t="s">
        <v>2299</v>
      </c>
      <c r="B557" s="5236" t="s">
        <v>16</v>
      </c>
      <c r="C557" s="5236" t="s">
        <v>3316</v>
      </c>
      <c r="D557" s="5236" t="s">
        <v>3317</v>
      </c>
      <c r="E557" s="5236" t="s">
        <v>3318</v>
      </c>
      <c r="F557" s="5236" t="s">
        <v>2377</v>
      </c>
      <c r="G557" s="5236" t="s">
        <v>3319</v>
      </c>
      <c r="H557" s="5236" t="s">
        <v>28</v>
      </c>
      <c r="I557" s="5236" t="s">
        <v>1671</v>
      </c>
    </row>
    <row customHeight="1" ht="11.25">
      <c r="A558" s="5236" t="s">
        <v>2299</v>
      </c>
      <c r="B558" s="5236" t="s">
        <v>16</v>
      </c>
      <c r="C558" s="5236" t="s">
        <v>3320</v>
      </c>
      <c r="D558" s="5236" t="s">
        <v>3321</v>
      </c>
      <c r="E558" s="5236" t="s">
        <v>3322</v>
      </c>
      <c r="F558" s="5236" t="s">
        <v>2359</v>
      </c>
      <c r="G558" s="5236" t="s">
        <v>3323</v>
      </c>
      <c r="H558" s="5236" t="s">
        <v>28</v>
      </c>
      <c r="I558" s="5236" t="s">
        <v>1671</v>
      </c>
    </row>
    <row customHeight="1" ht="11.25">
      <c r="A559" s="5236" t="s">
        <v>2299</v>
      </c>
      <c r="B559" s="5236" t="s">
        <v>16</v>
      </c>
      <c r="C559" s="5236" t="s">
        <v>3324</v>
      </c>
      <c r="D559" s="5236" t="s">
        <v>3325</v>
      </c>
      <c r="E559" s="5236" t="s">
        <v>3326</v>
      </c>
      <c r="F559" s="5236" t="s">
        <v>2359</v>
      </c>
      <c r="G559" s="5236" t="s">
        <v>28</v>
      </c>
      <c r="H559" s="5236" t="s">
        <v>28</v>
      </c>
      <c r="I559" s="5236" t="s">
        <v>1671</v>
      </c>
    </row>
    <row customHeight="1" ht="11.25">
      <c r="A560" s="5236" t="s">
        <v>2299</v>
      </c>
      <c r="B560" s="5236" t="s">
        <v>16</v>
      </c>
      <c r="C560" s="5236" t="s">
        <v>3327</v>
      </c>
      <c r="D560" s="5236" t="s">
        <v>3328</v>
      </c>
      <c r="E560" s="5236" t="s">
        <v>3329</v>
      </c>
      <c r="F560" s="5236" t="s">
        <v>2313</v>
      </c>
      <c r="G560" s="5236" t="s">
        <v>28</v>
      </c>
      <c r="H560" s="5236" t="s">
        <v>28</v>
      </c>
      <c r="I560" s="5236" t="s">
        <v>1671</v>
      </c>
    </row>
    <row customHeight="1" ht="11.25">
      <c r="A561" s="5236" t="s">
        <v>2299</v>
      </c>
      <c r="B561" s="5236" t="s">
        <v>16</v>
      </c>
      <c r="C561" s="5236" t="s">
        <v>3330</v>
      </c>
      <c r="D561" s="5236" t="s">
        <v>3331</v>
      </c>
      <c r="E561" s="5236" t="s">
        <v>3332</v>
      </c>
      <c r="F561" s="5236" t="s">
        <v>2415</v>
      </c>
      <c r="G561" s="5236" t="s">
        <v>3333</v>
      </c>
      <c r="H561" s="5236" t="s">
        <v>28</v>
      </c>
      <c r="I561" s="5236" t="s">
        <v>1671</v>
      </c>
    </row>
    <row customHeight="1" ht="11.25">
      <c r="A562" s="5236" t="s">
        <v>2299</v>
      </c>
      <c r="B562" s="5236" t="s">
        <v>16</v>
      </c>
      <c r="C562" s="5236" t="s">
        <v>3334</v>
      </c>
      <c r="D562" s="5236" t="s">
        <v>3335</v>
      </c>
      <c r="E562" s="5236" t="s">
        <v>3336</v>
      </c>
      <c r="F562" s="5236" t="s">
        <v>2478</v>
      </c>
      <c r="G562" s="5236" t="s">
        <v>28</v>
      </c>
      <c r="H562" s="5236" t="s">
        <v>28</v>
      </c>
      <c r="I562" s="5236" t="s">
        <v>1671</v>
      </c>
    </row>
    <row customHeight="1" ht="11.25">
      <c r="A563" s="5236" t="s">
        <v>2299</v>
      </c>
      <c r="B563" s="5236" t="s">
        <v>16</v>
      </c>
      <c r="C563" s="5236" t="s">
        <v>3337</v>
      </c>
      <c r="D563" s="5236" t="s">
        <v>3338</v>
      </c>
      <c r="E563" s="5236" t="s">
        <v>3339</v>
      </c>
      <c r="F563" s="5236" t="s">
        <v>2369</v>
      </c>
      <c r="G563" s="5236" t="s">
        <v>2655</v>
      </c>
      <c r="H563" s="5236" t="s">
        <v>28</v>
      </c>
      <c r="I563" s="5236" t="s">
        <v>1671</v>
      </c>
    </row>
    <row customHeight="1" ht="11.25">
      <c r="A564" s="5236" t="s">
        <v>2299</v>
      </c>
      <c r="B564" s="5236" t="s">
        <v>16</v>
      </c>
      <c r="C564" s="5236" t="s">
        <v>3340</v>
      </c>
      <c r="D564" s="5236" t="s">
        <v>3341</v>
      </c>
      <c r="E564" s="5236" t="s">
        <v>3342</v>
      </c>
      <c r="F564" s="5236" t="s">
        <v>2377</v>
      </c>
      <c r="G564" s="5236" t="s">
        <v>3343</v>
      </c>
      <c r="H564" s="5236" t="s">
        <v>28</v>
      </c>
      <c r="I564" s="5236" t="s">
        <v>1671</v>
      </c>
    </row>
    <row customHeight="1" ht="11.25">
      <c r="A565" s="5236" t="s">
        <v>2299</v>
      </c>
      <c r="B565" s="5236" t="s">
        <v>16</v>
      </c>
      <c r="C565" s="5236" t="s">
        <v>3344</v>
      </c>
      <c r="D565" s="5236" t="s">
        <v>3345</v>
      </c>
      <c r="E565" s="5236" t="s">
        <v>3346</v>
      </c>
      <c r="F565" s="5236" t="s">
        <v>624</v>
      </c>
      <c r="G565" s="5236" t="s">
        <v>3347</v>
      </c>
      <c r="H565" s="5236" t="s">
        <v>28</v>
      </c>
      <c r="I565" s="5236" t="s">
        <v>1671</v>
      </c>
    </row>
    <row customHeight="1" ht="11.25">
      <c r="A566" s="5236" t="s">
        <v>2299</v>
      </c>
      <c r="B566" s="5236" t="s">
        <v>16</v>
      </c>
      <c r="C566" s="5236" t="s">
        <v>3348</v>
      </c>
      <c r="D566" s="5236" t="s">
        <v>3349</v>
      </c>
      <c r="E566" s="5236" t="s">
        <v>3350</v>
      </c>
      <c r="F566" s="5236" t="s">
        <v>624</v>
      </c>
      <c r="G566" s="5236" t="s">
        <v>3351</v>
      </c>
      <c r="H566" s="5236" t="s">
        <v>28</v>
      </c>
      <c r="I566" s="5236" t="s">
        <v>1671</v>
      </c>
    </row>
    <row customHeight="1" ht="11.25">
      <c r="A567" s="5236" t="s">
        <v>2299</v>
      </c>
      <c r="B567" s="5236" t="s">
        <v>16</v>
      </c>
      <c r="C567" s="5236" t="s">
        <v>3352</v>
      </c>
      <c r="D567" s="5236" t="s">
        <v>3353</v>
      </c>
      <c r="E567" s="5236" t="s">
        <v>3354</v>
      </c>
      <c r="F567" s="5236" t="s">
        <v>624</v>
      </c>
      <c r="G567" s="5236" t="s">
        <v>3347</v>
      </c>
      <c r="H567" s="5236" t="s">
        <v>28</v>
      </c>
      <c r="I567" s="5236" t="s">
        <v>1671</v>
      </c>
    </row>
    <row customHeight="1" ht="11.25">
      <c r="A568" s="5236" t="s">
        <v>2299</v>
      </c>
      <c r="B568" s="5236" t="s">
        <v>16</v>
      </c>
      <c r="C568" s="5236" t="s">
        <v>28</v>
      </c>
      <c r="D568" s="5236" t="s">
        <v>2461</v>
      </c>
      <c r="E568" s="5236" t="s">
        <v>2462</v>
      </c>
      <c r="F568" s="5236" t="s">
        <v>2313</v>
      </c>
      <c r="G568" s="5236" t="s">
        <v>28</v>
      </c>
      <c r="H568" s="5236" t="s">
        <v>28</v>
      </c>
      <c r="I568" s="5236" t="s">
        <v>1671</v>
      </c>
    </row>
    <row customHeight="1" ht="11.25">
      <c r="A569" s="5236" t="s">
        <v>2299</v>
      </c>
      <c r="B569" s="5236" t="s">
        <v>16</v>
      </c>
      <c r="C569" s="5236" t="s">
        <v>3355</v>
      </c>
      <c r="D569" s="5236" t="s">
        <v>3356</v>
      </c>
      <c r="E569" s="5236" t="s">
        <v>3357</v>
      </c>
      <c r="F569" s="5236" t="s">
        <v>2431</v>
      </c>
      <c r="G569" s="5236" t="s">
        <v>3358</v>
      </c>
      <c r="H569" s="5236" t="s">
        <v>28</v>
      </c>
      <c r="I569" s="5236" t="s">
        <v>1671</v>
      </c>
    </row>
    <row customHeight="1" ht="11.25">
      <c r="A570" s="5236" t="s">
        <v>2299</v>
      </c>
      <c r="B570" s="5236" t="s">
        <v>16</v>
      </c>
      <c r="C570" s="5236" t="s">
        <v>3359</v>
      </c>
      <c r="D570" s="5236" t="s">
        <v>3360</v>
      </c>
      <c r="E570" s="5236" t="s">
        <v>3361</v>
      </c>
      <c r="F570" s="5236" t="s">
        <v>2427</v>
      </c>
      <c r="G570" s="5236" t="s">
        <v>28</v>
      </c>
      <c r="H570" s="5236" t="s">
        <v>28</v>
      </c>
      <c r="I570" s="5236" t="s">
        <v>1671</v>
      </c>
    </row>
    <row customHeight="1" ht="11.25">
      <c r="A571" s="5236" t="s">
        <v>2299</v>
      </c>
      <c r="B571" s="5236" t="s">
        <v>16</v>
      </c>
      <c r="C571" s="5236" t="s">
        <v>2974</v>
      </c>
      <c r="D571" s="5236" t="s">
        <v>2975</v>
      </c>
      <c r="E571" s="5236" t="s">
        <v>2976</v>
      </c>
      <c r="F571" s="5236" t="s">
        <v>2977</v>
      </c>
      <c r="G571" s="5236" t="s">
        <v>28</v>
      </c>
      <c r="H571" s="5236" t="s">
        <v>28</v>
      </c>
      <c r="I571" s="5236" t="s">
        <v>1671</v>
      </c>
    </row>
    <row customHeight="1" ht="11.25">
      <c r="A572" s="5236" t="s">
        <v>2299</v>
      </c>
      <c r="B572" s="5236" t="s">
        <v>16</v>
      </c>
      <c r="C572" s="5236" t="s">
        <v>2496</v>
      </c>
      <c r="D572" s="5236" t="s">
        <v>2497</v>
      </c>
      <c r="E572" s="5236" t="s">
        <v>2498</v>
      </c>
      <c r="F572" s="5236" t="s">
        <v>2499</v>
      </c>
      <c r="G572" s="5236" t="s">
        <v>28</v>
      </c>
      <c r="H572" s="5236" t="s">
        <v>28</v>
      </c>
      <c r="I572" s="5236" t="s">
        <v>1671</v>
      </c>
    </row>
    <row customHeight="1" ht="11.25">
      <c r="A573" s="5236" t="s">
        <v>2299</v>
      </c>
      <c r="B573" s="5236" t="s">
        <v>16</v>
      </c>
      <c r="C573" s="5236" t="s">
        <v>2500</v>
      </c>
      <c r="D573" s="5236" t="s">
        <v>2501</v>
      </c>
      <c r="E573" s="5236" t="s">
        <v>2502</v>
      </c>
      <c r="F573" s="5236" t="s">
        <v>2503</v>
      </c>
      <c r="G573" s="5236" t="s">
        <v>28</v>
      </c>
      <c r="H573" s="5236" t="s">
        <v>28</v>
      </c>
      <c r="I573" s="5236" t="s">
        <v>1671</v>
      </c>
    </row>
    <row customHeight="1" ht="11.25">
      <c r="A574" s="5236" t="s">
        <v>2299</v>
      </c>
      <c r="B574" s="5236" t="s">
        <v>16</v>
      </c>
      <c r="C574" s="5236" t="s">
        <v>3362</v>
      </c>
      <c r="D574" s="5236" t="s">
        <v>3363</v>
      </c>
      <c r="E574" s="5236" t="s">
        <v>3364</v>
      </c>
      <c r="F574" s="5236" t="s">
        <v>2601</v>
      </c>
      <c r="G574" s="5236" t="s">
        <v>3365</v>
      </c>
      <c r="H574" s="5236" t="s">
        <v>28</v>
      </c>
      <c r="I574" s="5236" t="s">
        <v>1671</v>
      </c>
    </row>
    <row customHeight="1" ht="11.25">
      <c r="A575" s="5236" t="s">
        <v>2299</v>
      </c>
      <c r="B575" s="5236" t="s">
        <v>16</v>
      </c>
      <c r="C575" s="5236" t="s">
        <v>3366</v>
      </c>
      <c r="D575" s="5236" t="s">
        <v>3367</v>
      </c>
      <c r="E575" s="5236" t="s">
        <v>3368</v>
      </c>
      <c r="F575" s="5236" t="s">
        <v>2377</v>
      </c>
      <c r="G575" s="5236" t="s">
        <v>3369</v>
      </c>
      <c r="H575" s="5236" t="s">
        <v>28</v>
      </c>
      <c r="I575" s="5236" t="s">
        <v>1671</v>
      </c>
    </row>
    <row customHeight="1" ht="11.25">
      <c r="A576" s="5236" t="s">
        <v>2299</v>
      </c>
      <c r="B576" s="5236" t="s">
        <v>16</v>
      </c>
      <c r="C576" s="5236" t="s">
        <v>3298</v>
      </c>
      <c r="D576" s="5236" t="s">
        <v>3299</v>
      </c>
      <c r="E576" s="5236" t="s">
        <v>3300</v>
      </c>
      <c r="F576" s="5236" t="s">
        <v>2601</v>
      </c>
      <c r="G576" s="5236" t="s">
        <v>28</v>
      </c>
      <c r="H576" s="5236" t="s">
        <v>28</v>
      </c>
      <c r="I576" s="5236" t="s">
        <v>1671</v>
      </c>
    </row>
    <row customHeight="1" ht="11.25">
      <c r="A577" s="5236" t="s">
        <v>2299</v>
      </c>
      <c r="B577" s="5236" t="s">
        <v>16</v>
      </c>
      <c r="C577" s="5236" t="s">
        <v>2549</v>
      </c>
      <c r="D577" s="5236" t="s">
        <v>2550</v>
      </c>
      <c r="E577" s="5236" t="s">
        <v>2551</v>
      </c>
      <c r="F577" s="5236" t="s">
        <v>2532</v>
      </c>
      <c r="G577" s="5236" t="s">
        <v>28</v>
      </c>
      <c r="H577" s="5236" t="s">
        <v>28</v>
      </c>
      <c r="I577" s="5236" t="s">
        <v>1671</v>
      </c>
    </row>
    <row customHeight="1" ht="11.25">
      <c r="A578" s="5236" t="s">
        <v>2299</v>
      </c>
      <c r="B578" s="5236" t="s">
        <v>16</v>
      </c>
      <c r="C578" s="5236" t="s">
        <v>2585</v>
      </c>
      <c r="D578" s="5236" t="s">
        <v>2586</v>
      </c>
      <c r="E578" s="5236" t="s">
        <v>2587</v>
      </c>
      <c r="F578" s="5236" t="s">
        <v>2439</v>
      </c>
      <c r="G578" s="5236" t="s">
        <v>28</v>
      </c>
      <c r="H578" s="5236" t="s">
        <v>28</v>
      </c>
      <c r="I578" s="5236" t="s">
        <v>1671</v>
      </c>
    </row>
    <row customHeight="1" ht="11.25">
      <c r="A579" s="5236" t="s">
        <v>2299</v>
      </c>
      <c r="B579" s="5236" t="s">
        <v>16</v>
      </c>
      <c r="C579" s="5236" t="s">
        <v>3370</v>
      </c>
      <c r="D579" s="5236" t="s">
        <v>3371</v>
      </c>
      <c r="E579" s="5236" t="s">
        <v>3372</v>
      </c>
      <c r="F579" s="5236" t="s">
        <v>2473</v>
      </c>
      <c r="G579" s="5236" t="s">
        <v>28</v>
      </c>
      <c r="H579" s="5236" t="s">
        <v>28</v>
      </c>
      <c r="I579" s="5236" t="s">
        <v>1671</v>
      </c>
    </row>
    <row customHeight="1" ht="11.25">
      <c r="A580" s="5236" t="s">
        <v>2299</v>
      </c>
      <c r="B580" s="5236" t="s">
        <v>16</v>
      </c>
      <c r="C580" s="5236" t="s">
        <v>3373</v>
      </c>
      <c r="D580" s="5236" t="s">
        <v>3374</v>
      </c>
      <c r="E580" s="5236" t="s">
        <v>3375</v>
      </c>
      <c r="F580" s="5236" t="s">
        <v>2313</v>
      </c>
      <c r="G580" s="5236" t="s">
        <v>3376</v>
      </c>
      <c r="H580" s="5236" t="s">
        <v>28</v>
      </c>
      <c r="I580" s="5236" t="s">
        <v>1671</v>
      </c>
    </row>
    <row customHeight="1" ht="11.25">
      <c r="A581" s="5236" t="s">
        <v>2299</v>
      </c>
      <c r="B581" s="5236" t="s">
        <v>16</v>
      </c>
      <c r="C581" s="5236" t="s">
        <v>3377</v>
      </c>
      <c r="D581" s="5236" t="s">
        <v>3378</v>
      </c>
      <c r="E581" s="5236" t="s">
        <v>3379</v>
      </c>
      <c r="F581" s="5236" t="s">
        <v>2542</v>
      </c>
      <c r="G581" s="5236" t="s">
        <v>28</v>
      </c>
      <c r="H581" s="5236" t="s">
        <v>28</v>
      </c>
      <c r="I581" s="5236" t="s">
        <v>1671</v>
      </c>
    </row>
    <row customHeight="1" ht="11.25">
      <c r="A582" s="5236" t="s">
        <v>2299</v>
      </c>
      <c r="B582" s="5236" t="s">
        <v>16</v>
      </c>
      <c r="C582" s="5236" t="s">
        <v>3380</v>
      </c>
      <c r="D582" s="5236" t="s">
        <v>3381</v>
      </c>
      <c r="E582" s="5236" t="s">
        <v>3382</v>
      </c>
      <c r="F582" s="5236" t="s">
        <v>2377</v>
      </c>
      <c r="G582" s="5236" t="s">
        <v>3383</v>
      </c>
      <c r="H582" s="5236" t="s">
        <v>28</v>
      </c>
      <c r="I582" s="5236" t="s">
        <v>1671</v>
      </c>
    </row>
    <row customHeight="1" ht="11.25">
      <c r="A583" s="5236" t="s">
        <v>2299</v>
      </c>
      <c r="B583" s="5236" t="s">
        <v>16</v>
      </c>
      <c r="C583" s="5236" t="s">
        <v>3384</v>
      </c>
      <c r="D583" s="5236" t="s">
        <v>3385</v>
      </c>
      <c r="E583" s="5236" t="s">
        <v>3386</v>
      </c>
      <c r="F583" s="5236" t="s">
        <v>2359</v>
      </c>
      <c r="G583" s="5236" t="s">
        <v>3387</v>
      </c>
      <c r="H583" s="5236" t="s">
        <v>28</v>
      </c>
      <c r="I583" s="5236" t="s">
        <v>1671</v>
      </c>
    </row>
    <row customHeight="1" ht="11.25">
      <c r="A584" s="5236" t="s">
        <v>2299</v>
      </c>
      <c r="B584" s="5236" t="s">
        <v>16</v>
      </c>
      <c r="C584" s="5236" t="s">
        <v>3388</v>
      </c>
      <c r="D584" s="5236" t="s">
        <v>3389</v>
      </c>
      <c r="E584" s="5236" t="s">
        <v>3390</v>
      </c>
      <c r="F584" s="5236" t="s">
        <v>2328</v>
      </c>
      <c r="G584" s="5236" t="s">
        <v>3391</v>
      </c>
      <c r="H584" s="5236" t="s">
        <v>28</v>
      </c>
      <c r="I584" s="5236" t="s">
        <v>1671</v>
      </c>
    </row>
    <row customHeight="1" ht="11.25">
      <c r="A585" s="5236" t="s">
        <v>2299</v>
      </c>
      <c r="B585" s="5236" t="s">
        <v>16</v>
      </c>
      <c r="C585" s="5236" t="s">
        <v>3392</v>
      </c>
      <c r="D585" s="5236" t="s">
        <v>3393</v>
      </c>
      <c r="E585" s="5236" t="s">
        <v>3394</v>
      </c>
      <c r="F585" s="5236" t="s">
        <v>3395</v>
      </c>
      <c r="G585" s="5236" t="s">
        <v>3396</v>
      </c>
      <c r="H585" s="5236" t="s">
        <v>28</v>
      </c>
      <c r="I585" s="5236" t="s">
        <v>1671</v>
      </c>
    </row>
    <row customHeight="1" ht="11.25">
      <c r="A586" s="5236" t="s">
        <v>2299</v>
      </c>
      <c r="B586" s="5236" t="s">
        <v>16</v>
      </c>
      <c r="C586" s="5236" t="s">
        <v>3397</v>
      </c>
      <c r="D586" s="5236" t="s">
        <v>3398</v>
      </c>
      <c r="E586" s="5236" t="s">
        <v>3399</v>
      </c>
      <c r="F586" s="5236" t="s">
        <v>2359</v>
      </c>
      <c r="G586" s="5236" t="s">
        <v>28</v>
      </c>
      <c r="H586" s="5236" t="s">
        <v>28</v>
      </c>
      <c r="I586" s="5236" t="s">
        <v>1671</v>
      </c>
    </row>
    <row customHeight="1" ht="11.25">
      <c r="A587" s="5236" t="s">
        <v>2299</v>
      </c>
      <c r="B587" s="5236" t="s">
        <v>16</v>
      </c>
      <c r="C587" s="5236" t="s">
        <v>3400</v>
      </c>
      <c r="D587" s="5236" t="s">
        <v>3401</v>
      </c>
      <c r="E587" s="5236" t="s">
        <v>3402</v>
      </c>
      <c r="F587" s="5236" t="s">
        <v>2373</v>
      </c>
      <c r="G587" s="5236" t="s">
        <v>3403</v>
      </c>
      <c r="H587" s="5236" t="s">
        <v>28</v>
      </c>
      <c r="I587" s="5236" t="s">
        <v>1671</v>
      </c>
    </row>
    <row customHeight="1" ht="11.25">
      <c r="A588" s="5236" t="s">
        <v>2299</v>
      </c>
      <c r="B588" s="5236" t="s">
        <v>16</v>
      </c>
      <c r="C588" s="5236" t="s">
        <v>3404</v>
      </c>
      <c r="D588" s="5236" t="s">
        <v>3405</v>
      </c>
      <c r="E588" s="5236" t="s">
        <v>3406</v>
      </c>
      <c r="F588" s="5236" t="s">
        <v>2377</v>
      </c>
      <c r="G588" s="5236" t="s">
        <v>28</v>
      </c>
      <c r="H588" s="5236" t="s">
        <v>28</v>
      </c>
      <c r="I588" s="5236" t="s">
        <v>1671</v>
      </c>
    </row>
    <row customHeight="1" ht="11.25">
      <c r="A589" s="5236" t="s">
        <v>2299</v>
      </c>
      <c r="B589" s="5236" t="s">
        <v>16</v>
      </c>
      <c r="C589" s="5236" t="s">
        <v>3407</v>
      </c>
      <c r="D589" s="5236" t="s">
        <v>3408</v>
      </c>
      <c r="E589" s="5236" t="s">
        <v>3409</v>
      </c>
      <c r="F589" s="5236" t="s">
        <v>2373</v>
      </c>
      <c r="G589" s="5236" t="s">
        <v>3410</v>
      </c>
      <c r="H589" s="5236" t="s">
        <v>28</v>
      </c>
      <c r="I589" s="5236" t="s">
        <v>1671</v>
      </c>
    </row>
    <row customHeight="1" ht="11.25">
      <c r="A590" s="5236" t="s">
        <v>2299</v>
      </c>
      <c r="B590" s="5236" t="s">
        <v>16</v>
      </c>
      <c r="C590" s="5236" t="s">
        <v>3411</v>
      </c>
      <c r="D590" s="5236" t="s">
        <v>3412</v>
      </c>
      <c r="E590" s="5236" t="s">
        <v>3413</v>
      </c>
      <c r="F590" s="5236" t="s">
        <v>51</v>
      </c>
      <c r="G590" s="5236" t="s">
        <v>28</v>
      </c>
      <c r="H590" s="5236" t="s">
        <v>28</v>
      </c>
      <c r="I590" s="5236" t="s">
        <v>1671</v>
      </c>
    </row>
    <row customHeight="1" ht="11.25">
      <c r="A591" s="5236" t="s">
        <v>2299</v>
      </c>
      <c r="B591" s="5236" t="s">
        <v>16</v>
      </c>
      <c r="C591" s="5236" t="s">
        <v>3213</v>
      </c>
      <c r="D591" s="5236" t="s">
        <v>3214</v>
      </c>
      <c r="E591" s="5236" t="s">
        <v>3215</v>
      </c>
      <c r="F591" s="5236" t="s">
        <v>2561</v>
      </c>
      <c r="G591" s="5236" t="s">
        <v>3216</v>
      </c>
      <c r="H591" s="5236" t="s">
        <v>28</v>
      </c>
      <c r="I591" s="5236" t="s">
        <v>1671</v>
      </c>
    </row>
    <row customHeight="1" ht="11.25">
      <c r="A592" s="5236" t="s">
        <v>2299</v>
      </c>
      <c r="B592" s="5236" t="s">
        <v>16</v>
      </c>
      <c r="C592" s="5236" t="s">
        <v>3414</v>
      </c>
      <c r="D592" s="5236" t="s">
        <v>3415</v>
      </c>
      <c r="E592" s="5236" t="s">
        <v>3416</v>
      </c>
      <c r="F592" s="5236" t="s">
        <v>2423</v>
      </c>
      <c r="G592" s="5236" t="s">
        <v>3417</v>
      </c>
      <c r="H592" s="5236" t="s">
        <v>28</v>
      </c>
      <c r="I592" s="5236" t="s">
        <v>1671</v>
      </c>
    </row>
    <row customHeight="1" ht="11.25">
      <c r="A593" s="5236" t="s">
        <v>2299</v>
      </c>
      <c r="B593" s="5236" t="s">
        <v>16</v>
      </c>
      <c r="C593" s="5236" t="s">
        <v>3418</v>
      </c>
      <c r="D593" s="5236" t="s">
        <v>3419</v>
      </c>
      <c r="E593" s="5236" t="s">
        <v>3420</v>
      </c>
      <c r="F593" s="5236" t="s">
        <v>3421</v>
      </c>
      <c r="G593" s="5236" t="s">
        <v>3422</v>
      </c>
      <c r="H593" s="5236" t="s">
        <v>28</v>
      </c>
      <c r="I593" s="5236" t="s">
        <v>1671</v>
      </c>
    </row>
    <row customHeight="1" ht="11.25">
      <c r="A594" s="5236" t="s">
        <v>2299</v>
      </c>
      <c r="B594" s="5236" t="s">
        <v>16</v>
      </c>
      <c r="C594" s="5236" t="s">
        <v>3230</v>
      </c>
      <c r="D594" s="5236" t="s">
        <v>3231</v>
      </c>
      <c r="E594" s="5236" t="s">
        <v>3232</v>
      </c>
      <c r="F594" s="5236" t="s">
        <v>2415</v>
      </c>
      <c r="G594" s="5236" t="s">
        <v>28</v>
      </c>
      <c r="H594" s="5236" t="s">
        <v>28</v>
      </c>
      <c r="I594" s="5236" t="s">
        <v>1671</v>
      </c>
    </row>
    <row customHeight="1" ht="11.25">
      <c r="A595" s="5236" t="s">
        <v>2299</v>
      </c>
      <c r="B595" s="5236" t="s">
        <v>16</v>
      </c>
      <c r="C595" s="5236" t="s">
        <v>3423</v>
      </c>
      <c r="D595" s="5236" t="s">
        <v>3424</v>
      </c>
      <c r="E595" s="5236" t="s">
        <v>3425</v>
      </c>
      <c r="F595" s="5236" t="s">
        <v>2336</v>
      </c>
      <c r="G595" s="5236" t="s">
        <v>28</v>
      </c>
      <c r="H595" s="5236" t="s">
        <v>28</v>
      </c>
      <c r="I595" s="5236" t="s">
        <v>1671</v>
      </c>
    </row>
    <row customHeight="1" ht="11.25">
      <c r="A596" s="5236" t="s">
        <v>2299</v>
      </c>
      <c r="B596" s="5236" t="s">
        <v>16</v>
      </c>
      <c r="C596" s="5236" t="s">
        <v>3426</v>
      </c>
      <c r="D596" s="5236" t="s">
        <v>3427</v>
      </c>
      <c r="E596" s="5236" t="s">
        <v>3428</v>
      </c>
      <c r="F596" s="5236" t="s">
        <v>2532</v>
      </c>
      <c r="G596" s="5236" t="s">
        <v>3429</v>
      </c>
      <c r="H596" s="5236" t="s">
        <v>28</v>
      </c>
      <c r="I596" s="5236" t="s">
        <v>1671</v>
      </c>
    </row>
    <row customHeight="1" ht="11.25">
      <c r="A597" s="5236" t="s">
        <v>2299</v>
      </c>
      <c r="B597" s="5236" t="s">
        <v>16</v>
      </c>
      <c r="C597" s="5236" t="s">
        <v>3304</v>
      </c>
      <c r="D597" s="5236" t="s">
        <v>3305</v>
      </c>
      <c r="E597" s="5236" t="s">
        <v>3306</v>
      </c>
      <c r="F597" s="5236" t="s">
        <v>2336</v>
      </c>
      <c r="G597" s="5236" t="s">
        <v>28</v>
      </c>
      <c r="H597" s="5236" t="s">
        <v>28</v>
      </c>
      <c r="I597" s="5236" t="s">
        <v>1671</v>
      </c>
    </row>
    <row customHeight="1" ht="11.25">
      <c r="A598" s="5236" t="s">
        <v>2299</v>
      </c>
      <c r="B598" s="5236" t="s">
        <v>16</v>
      </c>
      <c r="C598" s="5236" t="s">
        <v>3430</v>
      </c>
      <c r="D598" s="5236" t="s">
        <v>3431</v>
      </c>
      <c r="E598" s="5236" t="s">
        <v>3432</v>
      </c>
      <c r="F598" s="5236" t="s">
        <v>2415</v>
      </c>
      <c r="G598" s="5236" t="s">
        <v>3433</v>
      </c>
      <c r="H598" s="5236" t="s">
        <v>28</v>
      </c>
      <c r="I598" s="5236" t="s">
        <v>1671</v>
      </c>
    </row>
    <row customHeight="1" ht="11.25">
      <c r="A599" s="5236" t="s">
        <v>2299</v>
      </c>
      <c r="B599" s="5236" t="s">
        <v>16</v>
      </c>
      <c r="C599" s="5236" t="s">
        <v>3434</v>
      </c>
      <c r="D599" s="5236" t="s">
        <v>3435</v>
      </c>
      <c r="E599" s="5236" t="s">
        <v>3436</v>
      </c>
      <c r="F599" s="5236" t="s">
        <v>2369</v>
      </c>
      <c r="G599" s="5236" t="s">
        <v>3437</v>
      </c>
      <c r="H599" s="5236" t="s">
        <v>28</v>
      </c>
      <c r="I599" s="5236" t="s">
        <v>1671</v>
      </c>
    </row>
    <row customHeight="1" ht="11.25">
      <c r="A600" s="5236" t="s">
        <v>2299</v>
      </c>
      <c r="B600" s="5236" t="s">
        <v>16</v>
      </c>
      <c r="C600" s="5236" t="s">
        <v>3438</v>
      </c>
      <c r="D600" s="5236" t="s">
        <v>3439</v>
      </c>
      <c r="E600" s="5236" t="s">
        <v>3440</v>
      </c>
      <c r="F600" s="5236" t="s">
        <v>2328</v>
      </c>
      <c r="G600" s="5236" t="s">
        <v>3441</v>
      </c>
      <c r="H600" s="5236" t="s">
        <v>28</v>
      </c>
      <c r="I600" s="5236" t="s">
        <v>1671</v>
      </c>
    </row>
    <row customHeight="1" ht="11.25">
      <c r="A601" s="5236" t="s">
        <v>2299</v>
      </c>
      <c r="B601" s="5236" t="s">
        <v>16</v>
      </c>
      <c r="C601" s="5236" t="s">
        <v>3442</v>
      </c>
      <c r="D601" s="5236" t="s">
        <v>3443</v>
      </c>
      <c r="E601" s="5236" t="s">
        <v>3444</v>
      </c>
      <c r="F601" s="5236" t="s">
        <v>2377</v>
      </c>
      <c r="G601" s="5236" t="s">
        <v>3445</v>
      </c>
      <c r="H601" s="5236" t="s">
        <v>28</v>
      </c>
      <c r="I601" s="5236" t="s">
        <v>1671</v>
      </c>
    </row>
    <row customHeight="1" ht="11.25">
      <c r="A602" s="5236" t="s">
        <v>2299</v>
      </c>
      <c r="B602" s="5236" t="s">
        <v>16</v>
      </c>
      <c r="C602" s="5236" t="s">
        <v>3446</v>
      </c>
      <c r="D602" s="5236" t="s">
        <v>3447</v>
      </c>
      <c r="E602" s="5236" t="s">
        <v>3448</v>
      </c>
      <c r="F602" s="5236" t="s">
        <v>2478</v>
      </c>
      <c r="G602" s="5236" t="s">
        <v>28</v>
      </c>
      <c r="H602" s="5236" t="s">
        <v>28</v>
      </c>
      <c r="I602" s="5236" t="s">
        <v>1671</v>
      </c>
    </row>
    <row customHeight="1" ht="11.25">
      <c r="A603" s="5236" t="s">
        <v>2299</v>
      </c>
      <c r="B603" s="5236" t="s">
        <v>16</v>
      </c>
      <c r="C603" s="5236" t="s">
        <v>3449</v>
      </c>
      <c r="D603" s="5236" t="s">
        <v>3450</v>
      </c>
      <c r="E603" s="5236" t="s">
        <v>3451</v>
      </c>
      <c r="F603" s="5236" t="s">
        <v>2359</v>
      </c>
      <c r="G603" s="5236" t="s">
        <v>28</v>
      </c>
      <c r="H603" s="5236" t="s">
        <v>28</v>
      </c>
      <c r="I603" s="5236" t="s">
        <v>1671</v>
      </c>
    </row>
    <row customHeight="1" ht="11.25">
      <c r="A604" s="5236" t="s">
        <v>2299</v>
      </c>
      <c r="B604" s="5236" t="s">
        <v>16</v>
      </c>
      <c r="C604" s="5236" t="s">
        <v>3452</v>
      </c>
      <c r="D604" s="5236" t="s">
        <v>3453</v>
      </c>
      <c r="E604" s="5236" t="s">
        <v>3454</v>
      </c>
      <c r="F604" s="5236" t="s">
        <v>2431</v>
      </c>
      <c r="G604" s="5236" t="s">
        <v>28</v>
      </c>
      <c r="H604" s="5236" t="s">
        <v>28</v>
      </c>
      <c r="I604" s="5236" t="s">
        <v>1671</v>
      </c>
    </row>
    <row customHeight="1" ht="11.25">
      <c r="A605" s="5236" t="s">
        <v>2299</v>
      </c>
      <c r="B605" s="5236" t="s">
        <v>16</v>
      </c>
      <c r="C605" s="5236" t="s">
        <v>3455</v>
      </c>
      <c r="D605" s="5236" t="s">
        <v>3456</v>
      </c>
      <c r="E605" s="5236" t="s">
        <v>3457</v>
      </c>
      <c r="F605" s="5236" t="s">
        <v>2373</v>
      </c>
      <c r="G605" s="5236" t="s">
        <v>3458</v>
      </c>
      <c r="H605" s="5236" t="s">
        <v>28</v>
      </c>
      <c r="I605" s="5236" t="s">
        <v>1671</v>
      </c>
    </row>
    <row customHeight="1" ht="11.25">
      <c r="A606" s="5236" t="s">
        <v>2299</v>
      </c>
      <c r="B606" s="5236" t="s">
        <v>16</v>
      </c>
      <c r="C606" s="5236" t="s">
        <v>3459</v>
      </c>
      <c r="D606" s="5236" t="s">
        <v>3460</v>
      </c>
      <c r="E606" s="5236" t="s">
        <v>3461</v>
      </c>
      <c r="F606" s="5236" t="s">
        <v>2431</v>
      </c>
      <c r="G606" s="5236" t="s">
        <v>28</v>
      </c>
      <c r="H606" s="5236" t="s">
        <v>28</v>
      </c>
      <c r="I606" s="5236" t="s">
        <v>1671</v>
      </c>
    </row>
    <row customHeight="1" ht="11.25">
      <c r="A607" s="5236" t="s">
        <v>2299</v>
      </c>
      <c r="B607" s="5236" t="s">
        <v>16</v>
      </c>
      <c r="C607" s="5236" t="s">
        <v>3462</v>
      </c>
      <c r="D607" s="5236" t="s">
        <v>3463</v>
      </c>
      <c r="E607" s="5236" t="s">
        <v>3464</v>
      </c>
      <c r="F607" s="5236" t="s">
        <v>2415</v>
      </c>
      <c r="G607" s="5236" t="s">
        <v>3465</v>
      </c>
      <c r="H607" s="5236" t="s">
        <v>28</v>
      </c>
      <c r="I607" s="5236" t="s">
        <v>1671</v>
      </c>
    </row>
    <row customHeight="1" ht="11.25">
      <c r="A608" s="5236" t="s">
        <v>2299</v>
      </c>
      <c r="B608" s="5236" t="s">
        <v>16</v>
      </c>
      <c r="C608" s="5236" t="s">
        <v>3466</v>
      </c>
      <c r="D608" s="5236" t="s">
        <v>3467</v>
      </c>
      <c r="E608" s="5236" t="s">
        <v>3468</v>
      </c>
      <c r="F608" s="5236" t="s">
        <v>3192</v>
      </c>
      <c r="G608" s="5236" t="s">
        <v>28</v>
      </c>
      <c r="H608" s="5236" t="s">
        <v>28</v>
      </c>
      <c r="I608" s="5236" t="s">
        <v>1671</v>
      </c>
    </row>
    <row customHeight="1" ht="11.25">
      <c r="A609" s="5236" t="s">
        <v>2299</v>
      </c>
      <c r="B609" s="5236" t="s">
        <v>16</v>
      </c>
      <c r="C609" s="5236" t="s">
        <v>3469</v>
      </c>
      <c r="D609" s="5236" t="s">
        <v>3470</v>
      </c>
      <c r="E609" s="5236" t="s">
        <v>3471</v>
      </c>
      <c r="F609" s="5236" t="s">
        <v>2423</v>
      </c>
      <c r="G609" s="5236" t="s">
        <v>3472</v>
      </c>
      <c r="H609" s="5236" t="s">
        <v>28</v>
      </c>
      <c r="I609" s="5236" t="s">
        <v>1671</v>
      </c>
    </row>
    <row customHeight="1" ht="11.25">
      <c r="A610" s="5236" t="s">
        <v>2299</v>
      </c>
      <c r="B610" s="5236" t="s">
        <v>16</v>
      </c>
      <c r="C610" s="5236" t="s">
        <v>3473</v>
      </c>
      <c r="D610" s="5236" t="s">
        <v>3474</v>
      </c>
      <c r="E610" s="5236" t="s">
        <v>3475</v>
      </c>
      <c r="F610" s="5236" t="s">
        <v>3136</v>
      </c>
      <c r="G610" s="5236" t="s">
        <v>28</v>
      </c>
      <c r="H610" s="5236" t="s">
        <v>28</v>
      </c>
      <c r="I610" s="5236" t="s">
        <v>1671</v>
      </c>
    </row>
    <row customHeight="1" ht="11.25">
      <c r="A611" s="5236" t="s">
        <v>2299</v>
      </c>
      <c r="B611" s="5236" t="s">
        <v>16</v>
      </c>
      <c r="C611" s="5236" t="s">
        <v>3476</v>
      </c>
      <c r="D611" s="5236" t="s">
        <v>3477</v>
      </c>
      <c r="E611" s="5236" t="s">
        <v>3478</v>
      </c>
      <c r="F611" s="5236" t="s">
        <v>2542</v>
      </c>
      <c r="G611" s="5236" t="s">
        <v>28</v>
      </c>
      <c r="H611" s="5236" t="s">
        <v>28</v>
      </c>
      <c r="I611" s="5236" t="s">
        <v>1671</v>
      </c>
    </row>
    <row customHeight="1" ht="11.25">
      <c r="A612" s="5236" t="s">
        <v>2299</v>
      </c>
      <c r="B612" s="5236" t="s">
        <v>16</v>
      </c>
      <c r="C612" s="5236" t="s">
        <v>2788</v>
      </c>
      <c r="D612" s="5236" t="s">
        <v>2789</v>
      </c>
      <c r="E612" s="5236" t="s">
        <v>2790</v>
      </c>
      <c r="F612" s="5236" t="s">
        <v>2336</v>
      </c>
      <c r="G612" s="5236" t="s">
        <v>28</v>
      </c>
      <c r="H612" s="5236" t="s">
        <v>28</v>
      </c>
      <c r="I612" s="5236" t="s">
        <v>1671</v>
      </c>
    </row>
    <row customHeight="1" ht="11.25">
      <c r="A613" s="5236" t="s">
        <v>2299</v>
      </c>
      <c r="B613" s="5236" t="s">
        <v>16</v>
      </c>
      <c r="C613" s="5236" t="s">
        <v>3479</v>
      </c>
      <c r="D613" s="5236" t="s">
        <v>3480</v>
      </c>
      <c r="E613" s="5236" t="s">
        <v>3481</v>
      </c>
      <c r="F613" s="5236" t="s">
        <v>2423</v>
      </c>
      <c r="G613" s="5236" t="s">
        <v>28</v>
      </c>
      <c r="H613" s="5236" t="s">
        <v>28</v>
      </c>
      <c r="I613" s="5236" t="s">
        <v>1671</v>
      </c>
    </row>
    <row customHeight="1" ht="11.25">
      <c r="A614" s="5236" t="s">
        <v>2299</v>
      </c>
      <c r="B614" s="5236" t="s">
        <v>16</v>
      </c>
      <c r="C614" s="5236" t="s">
        <v>3482</v>
      </c>
      <c r="D614" s="5236" t="s">
        <v>3483</v>
      </c>
      <c r="E614" s="5236" t="s">
        <v>3484</v>
      </c>
      <c r="F614" s="5236" t="s">
        <v>2542</v>
      </c>
      <c r="G614" s="5236" t="s">
        <v>28</v>
      </c>
      <c r="H614" s="5236" t="s">
        <v>28</v>
      </c>
      <c r="I614" s="5236" t="s">
        <v>1671</v>
      </c>
    </row>
    <row customHeight="1" ht="11.25">
      <c r="A615" s="5236" t="s">
        <v>2299</v>
      </c>
      <c r="B615" s="5236" t="s">
        <v>16</v>
      </c>
      <c r="C615" s="5236" t="s">
        <v>3485</v>
      </c>
      <c r="D615" s="5236" t="s">
        <v>3486</v>
      </c>
      <c r="E615" s="5236" t="s">
        <v>3487</v>
      </c>
      <c r="F615" s="5236" t="s">
        <v>2608</v>
      </c>
      <c r="G615" s="5236" t="s">
        <v>3488</v>
      </c>
      <c r="H615" s="5236" t="s">
        <v>28</v>
      </c>
      <c r="I615" s="5236" t="s">
        <v>1671</v>
      </c>
    </row>
    <row customHeight="1" ht="11.25">
      <c r="A616" s="5236" t="s">
        <v>2299</v>
      </c>
      <c r="B616" s="5236" t="s">
        <v>16</v>
      </c>
      <c r="C616" s="5236" t="s">
        <v>3489</v>
      </c>
      <c r="D616" s="5236" t="s">
        <v>3490</v>
      </c>
      <c r="E616" s="5236" t="s">
        <v>3491</v>
      </c>
      <c r="F616" s="5236" t="s">
        <v>2313</v>
      </c>
      <c r="G616" s="5236" t="s">
        <v>2855</v>
      </c>
      <c r="H616" s="5236" t="s">
        <v>28</v>
      </c>
      <c r="I616" s="5236" t="s">
        <v>1671</v>
      </c>
    </row>
    <row customHeight="1" ht="11.25">
      <c r="A617" s="5236" t="s">
        <v>2299</v>
      </c>
      <c r="B617" s="5236" t="s">
        <v>16</v>
      </c>
      <c r="C617" s="5236" t="s">
        <v>2927</v>
      </c>
      <c r="D617" s="5236" t="s">
        <v>2928</v>
      </c>
      <c r="E617" s="5236" t="s">
        <v>2929</v>
      </c>
      <c r="F617" s="5236" t="s">
        <v>2930</v>
      </c>
      <c r="G617" s="5236" t="s">
        <v>28</v>
      </c>
      <c r="H617" s="5236" t="s">
        <v>28</v>
      </c>
      <c r="I617" s="5236"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6F04B-57A2-8F97-EE2C-0.18E08929}"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3492</v>
      </c>
      <c r="B1" s="126" t="s">
        <v>3493</v>
      </c>
      <c r="C1" s="126" t="s">
        <v>3494</v>
      </c>
      <c r="D1" s="126" t="s">
        <v>3495</v>
      </c>
      <c r="E1" s="61" t="s">
        <v>3496</v>
      </c>
      <c r="F1" s="61" t="s">
        <v>3497</v>
      </c>
      <c r="G1" s="61" t="s">
        <v>3498</v>
      </c>
    </row>
    <row customHeight="1" ht="11.25">
      <c r="A2" s="437" t="s">
        <v>16</v>
      </c>
      <c r="B2" s="0" t="s">
        <v>3499</v>
      </c>
      <c r="C2" s="0" t="s">
        <v>3500</v>
      </c>
      <c r="D2" s="0" t="s">
        <v>3499</v>
      </c>
      <c r="E2" s="0" t="s">
        <v>3500</v>
      </c>
      <c r="F2" s="0" t="s">
        <v>3501</v>
      </c>
      <c r="G2" s="0" t="s">
        <v>108</v>
      </c>
    </row>
    <row customHeight="1" ht="11.25">
      <c r="A3" s="437" t="s">
        <v>16</v>
      </c>
      <c r="B3" s="0" t="s">
        <v>3499</v>
      </c>
      <c r="C3" s="0" t="s">
        <v>3500</v>
      </c>
      <c r="D3" s="0" t="s">
        <v>3502</v>
      </c>
      <c r="E3" s="0" t="s">
        <v>3503</v>
      </c>
      <c r="F3" s="0" t="s">
        <v>3504</v>
      </c>
      <c r="G3" s="0" t="s">
        <v>109</v>
      </c>
    </row>
    <row customHeight="1" ht="11.25">
      <c r="A4" s="437" t="s">
        <v>16</v>
      </c>
      <c r="B4" s="0" t="s">
        <v>3499</v>
      </c>
      <c r="C4" s="0" t="s">
        <v>3500</v>
      </c>
      <c r="D4" s="0" t="s">
        <v>3505</v>
      </c>
      <c r="E4" s="0" t="s">
        <v>3506</v>
      </c>
      <c r="F4" s="0" t="s">
        <v>3504</v>
      </c>
      <c r="G4" s="0" t="s">
        <v>89</v>
      </c>
    </row>
    <row customHeight="1" ht="11.25">
      <c r="A5" s="437" t="s">
        <v>16</v>
      </c>
      <c r="B5" s="0" t="s">
        <v>3499</v>
      </c>
      <c r="C5" s="0" t="s">
        <v>3500</v>
      </c>
      <c r="D5" s="0" t="s">
        <v>3507</v>
      </c>
      <c r="E5" s="0" t="s">
        <v>3508</v>
      </c>
      <c r="F5" s="0" t="s">
        <v>3504</v>
      </c>
      <c r="G5" s="0" t="s">
        <v>90</v>
      </c>
    </row>
    <row customHeight="1" ht="11.25">
      <c r="A6" s="437" t="s">
        <v>16</v>
      </c>
      <c r="B6" s="0" t="s">
        <v>3499</v>
      </c>
      <c r="C6" s="0" t="s">
        <v>3500</v>
      </c>
      <c r="D6" s="0" t="s">
        <v>3509</v>
      </c>
      <c r="E6" s="0" t="s">
        <v>3510</v>
      </c>
      <c r="F6" s="0" t="s">
        <v>3504</v>
      </c>
      <c r="G6" s="0" t="s">
        <v>110</v>
      </c>
    </row>
    <row customHeight="1" ht="11.25">
      <c r="A7" s="437" t="s">
        <v>16</v>
      </c>
      <c r="B7" s="0" t="s">
        <v>3499</v>
      </c>
      <c r="C7" s="0" t="s">
        <v>3500</v>
      </c>
      <c r="D7" s="0" t="s">
        <v>3511</v>
      </c>
      <c r="E7" s="0" t="s">
        <v>3512</v>
      </c>
      <c r="F7" s="0" t="s">
        <v>3504</v>
      </c>
      <c r="G7" s="0" t="s">
        <v>91</v>
      </c>
    </row>
    <row customHeight="1" ht="11.25">
      <c r="A8" s="437" t="s">
        <v>16</v>
      </c>
      <c r="B8" s="0" t="s">
        <v>3513</v>
      </c>
      <c r="C8" s="0" t="s">
        <v>3514</v>
      </c>
      <c r="D8" s="0" t="s">
        <v>3513</v>
      </c>
      <c r="E8" s="0" t="s">
        <v>3514</v>
      </c>
      <c r="F8" s="0" t="s">
        <v>3501</v>
      </c>
      <c r="G8" s="0" t="s">
        <v>92</v>
      </c>
    </row>
    <row customHeight="1" ht="11.25">
      <c r="A9" s="437" t="s">
        <v>16</v>
      </c>
      <c r="B9" s="0" t="s">
        <v>3513</v>
      </c>
      <c r="C9" s="0" t="s">
        <v>3514</v>
      </c>
      <c r="D9" s="0" t="s">
        <v>3515</v>
      </c>
      <c r="E9" s="0" t="s">
        <v>3516</v>
      </c>
      <c r="F9" s="0" t="s">
        <v>3517</v>
      </c>
      <c r="G9" s="0" t="s">
        <v>111</v>
      </c>
    </row>
    <row customHeight="1" ht="11.25">
      <c r="A10" s="437" t="s">
        <v>16</v>
      </c>
      <c r="B10" s="0" t="s">
        <v>3513</v>
      </c>
      <c r="C10" s="0" t="s">
        <v>3514</v>
      </c>
      <c r="D10" s="0" t="s">
        <v>3518</v>
      </c>
      <c r="E10" s="0" t="s">
        <v>3519</v>
      </c>
      <c r="F10" s="0" t="s">
        <v>3517</v>
      </c>
      <c r="G10" s="0" t="s">
        <v>147</v>
      </c>
    </row>
    <row customHeight="1" ht="11.25">
      <c r="A11" s="437" t="s">
        <v>16</v>
      </c>
      <c r="B11" s="0" t="s">
        <v>3513</v>
      </c>
      <c r="C11" s="0" t="s">
        <v>3514</v>
      </c>
      <c r="D11" s="0" t="s">
        <v>3520</v>
      </c>
      <c r="E11" s="0" t="s">
        <v>3521</v>
      </c>
      <c r="F11" s="0" t="s">
        <v>3504</v>
      </c>
      <c r="G11" s="0" t="s">
        <v>148</v>
      </c>
    </row>
    <row customHeight="1" ht="11.25">
      <c r="A12" s="437" t="s">
        <v>16</v>
      </c>
      <c r="B12" s="0" t="s">
        <v>3513</v>
      </c>
      <c r="C12" s="0" t="s">
        <v>3514</v>
      </c>
      <c r="D12" s="0" t="s">
        <v>3522</v>
      </c>
      <c r="E12" s="0" t="s">
        <v>3523</v>
      </c>
      <c r="F12" s="0" t="s">
        <v>3504</v>
      </c>
      <c r="G12" s="0" t="s">
        <v>149</v>
      </c>
    </row>
    <row customHeight="1" ht="11.25">
      <c r="A13" s="437" t="s">
        <v>16</v>
      </c>
      <c r="B13" s="0" t="s">
        <v>3513</v>
      </c>
      <c r="C13" s="0" t="s">
        <v>3514</v>
      </c>
      <c r="D13" s="0" t="s">
        <v>3524</v>
      </c>
      <c r="E13" s="0" t="s">
        <v>3525</v>
      </c>
      <c r="F13" s="0" t="s">
        <v>3504</v>
      </c>
      <c r="G13" s="0" t="s">
        <v>150</v>
      </c>
    </row>
    <row customHeight="1" ht="11.25">
      <c r="A14" s="437" t="s">
        <v>16</v>
      </c>
      <c r="B14" s="0" t="s">
        <v>3513</v>
      </c>
      <c r="C14" s="0" t="s">
        <v>3514</v>
      </c>
      <c r="D14" s="0" t="s">
        <v>3526</v>
      </c>
      <c r="E14" s="0" t="s">
        <v>3527</v>
      </c>
      <c r="F14" s="0" t="s">
        <v>3504</v>
      </c>
      <c r="G14" s="0" t="s">
        <v>151</v>
      </c>
    </row>
    <row customHeight="1" ht="11.25">
      <c r="A15" s="437" t="s">
        <v>16</v>
      </c>
      <c r="B15" s="0" t="s">
        <v>3513</v>
      </c>
      <c r="C15" s="0" t="s">
        <v>3514</v>
      </c>
      <c r="D15" s="0" t="s">
        <v>3528</v>
      </c>
      <c r="E15" s="0" t="s">
        <v>3529</v>
      </c>
      <c r="F15" s="0" t="s">
        <v>3504</v>
      </c>
      <c r="G15" s="0" t="s">
        <v>152</v>
      </c>
    </row>
    <row customHeight="1" ht="11.25">
      <c r="A16" s="437" t="s">
        <v>16</v>
      </c>
      <c r="B16" s="0" t="s">
        <v>3513</v>
      </c>
      <c r="C16" s="0" t="s">
        <v>3514</v>
      </c>
      <c r="D16" s="0" t="s">
        <v>3530</v>
      </c>
      <c r="E16" s="0" t="s">
        <v>3531</v>
      </c>
      <c r="F16" s="0" t="s">
        <v>3504</v>
      </c>
      <c r="G16" s="0" t="s">
        <v>1514</v>
      </c>
    </row>
    <row customHeight="1" ht="11.25">
      <c r="A17" s="437" t="s">
        <v>16</v>
      </c>
      <c r="B17" s="0" t="s">
        <v>3513</v>
      </c>
      <c r="C17" s="0" t="s">
        <v>3514</v>
      </c>
      <c r="D17" s="0" t="s">
        <v>3532</v>
      </c>
      <c r="E17" s="0" t="s">
        <v>3533</v>
      </c>
      <c r="F17" s="0" t="s">
        <v>3504</v>
      </c>
      <c r="G17" s="0" t="s">
        <v>1520</v>
      </c>
    </row>
    <row customHeight="1" ht="11.25">
      <c r="A18" s="437" t="s">
        <v>16</v>
      </c>
      <c r="B18" s="0" t="s">
        <v>3513</v>
      </c>
      <c r="C18" s="0" t="s">
        <v>3514</v>
      </c>
      <c r="D18" s="0" t="s">
        <v>3534</v>
      </c>
      <c r="E18" s="0" t="s">
        <v>3535</v>
      </c>
      <c r="F18" s="0" t="s">
        <v>3504</v>
      </c>
      <c r="G18" s="0" t="s">
        <v>1532</v>
      </c>
    </row>
    <row customHeight="1" ht="11.25">
      <c r="A19" s="437" t="s">
        <v>16</v>
      </c>
      <c r="B19" s="0" t="s">
        <v>3513</v>
      </c>
      <c r="C19" s="0" t="s">
        <v>3514</v>
      </c>
      <c r="D19" s="0" t="s">
        <v>3536</v>
      </c>
      <c r="E19" s="0" t="s">
        <v>3537</v>
      </c>
      <c r="F19" s="0" t="s">
        <v>3504</v>
      </c>
      <c r="G19" s="0" t="s">
        <v>1546</v>
      </c>
    </row>
    <row customHeight="1" ht="11.25">
      <c r="A20" s="437" t="s">
        <v>16</v>
      </c>
      <c r="B20" s="0" t="s">
        <v>3513</v>
      </c>
      <c r="C20" s="0" t="s">
        <v>3514</v>
      </c>
      <c r="D20" s="0" t="s">
        <v>3538</v>
      </c>
      <c r="E20" s="0" t="s">
        <v>3539</v>
      </c>
      <c r="F20" s="0" t="s">
        <v>3504</v>
      </c>
      <c r="G20" s="0" t="s">
        <v>1558</v>
      </c>
    </row>
    <row customHeight="1" ht="11.25">
      <c r="A21" s="437" t="s">
        <v>16</v>
      </c>
      <c r="B21" s="0" t="s">
        <v>3540</v>
      </c>
      <c r="C21" s="0" t="s">
        <v>3541</v>
      </c>
      <c r="D21" s="0" t="s">
        <v>3540</v>
      </c>
      <c r="E21" s="0" t="s">
        <v>3541</v>
      </c>
      <c r="F21" s="0" t="s">
        <v>3501</v>
      </c>
      <c r="G21" s="0" t="s">
        <v>1567</v>
      </c>
    </row>
    <row customHeight="1" ht="11.25">
      <c r="A22" s="437" t="s">
        <v>16</v>
      </c>
      <c r="B22" s="0" t="s">
        <v>3540</v>
      </c>
      <c r="C22" s="0" t="s">
        <v>3541</v>
      </c>
      <c r="D22" s="0" t="s">
        <v>3542</v>
      </c>
      <c r="E22" s="0" t="s">
        <v>3543</v>
      </c>
      <c r="F22" s="0" t="s">
        <v>3504</v>
      </c>
      <c r="G22" s="0" t="s">
        <v>1583</v>
      </c>
    </row>
    <row customHeight="1" ht="11.25">
      <c r="A23" s="437" t="s">
        <v>16</v>
      </c>
      <c r="B23" s="0" t="s">
        <v>3540</v>
      </c>
      <c r="C23" s="0" t="s">
        <v>3541</v>
      </c>
      <c r="D23" s="0" t="s">
        <v>3544</v>
      </c>
      <c r="E23" s="0" t="s">
        <v>3545</v>
      </c>
      <c r="F23" s="0" t="s">
        <v>3504</v>
      </c>
      <c r="G23" s="0" t="s">
        <v>1590</v>
      </c>
    </row>
    <row customHeight="1" ht="11.25">
      <c r="A24" s="437" t="s">
        <v>16</v>
      </c>
      <c r="B24" s="0" t="s">
        <v>3540</v>
      </c>
      <c r="C24" s="0" t="s">
        <v>3541</v>
      </c>
      <c r="D24" s="0" t="s">
        <v>3546</v>
      </c>
      <c r="E24" s="0" t="s">
        <v>3547</v>
      </c>
      <c r="F24" s="0" t="s">
        <v>3504</v>
      </c>
      <c r="G24" s="0" t="s">
        <v>1598</v>
      </c>
    </row>
    <row customHeight="1" ht="11.25">
      <c r="A25" s="437" t="s">
        <v>16</v>
      </c>
      <c r="B25" s="0" t="s">
        <v>3540</v>
      </c>
      <c r="C25" s="0" t="s">
        <v>3541</v>
      </c>
      <c r="D25" s="0" t="s">
        <v>3548</v>
      </c>
      <c r="E25" s="0" t="s">
        <v>3549</v>
      </c>
      <c r="F25" s="0" t="s">
        <v>3504</v>
      </c>
      <c r="G25" s="0" t="s">
        <v>1605</v>
      </c>
    </row>
    <row customHeight="1" ht="11.25">
      <c r="A26" s="437" t="s">
        <v>16</v>
      </c>
      <c r="B26" s="0" t="s">
        <v>3540</v>
      </c>
      <c r="C26" s="0" t="s">
        <v>3541</v>
      </c>
      <c r="D26" s="0" t="s">
        <v>3550</v>
      </c>
      <c r="E26" s="0" t="s">
        <v>3551</v>
      </c>
      <c r="F26" s="0" t="s">
        <v>3504</v>
      </c>
      <c r="G26" s="0" t="s">
        <v>1609</v>
      </c>
    </row>
    <row customHeight="1" ht="11.25">
      <c r="A27" s="437" t="s">
        <v>16</v>
      </c>
      <c r="B27" s="0" t="s">
        <v>3552</v>
      </c>
      <c r="C27" s="0" t="s">
        <v>3553</v>
      </c>
      <c r="D27" s="0" t="s">
        <v>3552</v>
      </c>
      <c r="E27" s="0" t="s">
        <v>3553</v>
      </c>
      <c r="F27" s="0" t="s">
        <v>3501</v>
      </c>
      <c r="G27" s="0" t="s">
        <v>1614</v>
      </c>
    </row>
    <row customHeight="1" ht="11.25">
      <c r="A28" s="437" t="s">
        <v>16</v>
      </c>
      <c r="B28" s="0" t="s">
        <v>3552</v>
      </c>
      <c r="C28" s="0" t="s">
        <v>3553</v>
      </c>
      <c r="D28" s="0" t="s">
        <v>3554</v>
      </c>
      <c r="E28" s="0" t="s">
        <v>3555</v>
      </c>
      <c r="F28" s="0" t="s">
        <v>3504</v>
      </c>
      <c r="G28" s="0" t="s">
        <v>1622</v>
      </c>
    </row>
    <row customHeight="1" ht="11.25">
      <c r="A29" s="437" t="s">
        <v>16</v>
      </c>
      <c r="B29" s="0" t="s">
        <v>3552</v>
      </c>
      <c r="C29" s="0" t="s">
        <v>3553</v>
      </c>
      <c r="D29" s="0" t="s">
        <v>3556</v>
      </c>
      <c r="E29" s="0" t="s">
        <v>3557</v>
      </c>
      <c r="F29" s="0" t="s">
        <v>3504</v>
      </c>
      <c r="G29" s="0" t="s">
        <v>1624</v>
      </c>
    </row>
    <row customHeight="1" ht="11.25">
      <c r="A30" s="437" t="s">
        <v>16</v>
      </c>
      <c r="B30" s="0" t="s">
        <v>3552</v>
      </c>
      <c r="C30" s="0" t="s">
        <v>3553</v>
      </c>
      <c r="D30" s="0" t="s">
        <v>3558</v>
      </c>
      <c r="E30" s="0" t="s">
        <v>3559</v>
      </c>
      <c r="F30" s="0" t="s">
        <v>3504</v>
      </c>
      <c r="G30" s="0" t="s">
        <v>1627</v>
      </c>
    </row>
    <row customHeight="1" ht="11.25">
      <c r="A31" s="437" t="s">
        <v>16</v>
      </c>
      <c r="B31" s="0" t="s">
        <v>3552</v>
      </c>
      <c r="C31" s="0" t="s">
        <v>3553</v>
      </c>
      <c r="D31" s="0" t="s">
        <v>3560</v>
      </c>
      <c r="E31" s="0" t="s">
        <v>3561</v>
      </c>
      <c r="F31" s="0" t="s">
        <v>3504</v>
      </c>
      <c r="G31" s="0" t="s">
        <v>1633</v>
      </c>
    </row>
    <row customHeight="1" ht="11.25">
      <c r="A32" s="437" t="s">
        <v>16</v>
      </c>
      <c r="B32" s="0" t="s">
        <v>3552</v>
      </c>
      <c r="C32" s="0" t="s">
        <v>3553</v>
      </c>
      <c r="D32" s="0" t="s">
        <v>3562</v>
      </c>
      <c r="E32" s="0" t="s">
        <v>3563</v>
      </c>
      <c r="F32" s="0" t="s">
        <v>3504</v>
      </c>
      <c r="G32" s="0" t="s">
        <v>1635</v>
      </c>
    </row>
    <row customHeight="1" ht="11.25">
      <c r="A33" s="437" t="s">
        <v>16</v>
      </c>
      <c r="B33" s="0" t="s">
        <v>3552</v>
      </c>
      <c r="C33" s="0" t="s">
        <v>3553</v>
      </c>
      <c r="D33" s="0" t="s">
        <v>3564</v>
      </c>
      <c r="E33" s="0" t="s">
        <v>3565</v>
      </c>
      <c r="F33" s="0" t="s">
        <v>3504</v>
      </c>
      <c r="G33" s="0" t="s">
        <v>1637</v>
      </c>
    </row>
    <row customHeight="1" ht="11.25">
      <c r="A34" s="437" t="s">
        <v>16</v>
      </c>
      <c r="B34" s="0" t="s">
        <v>3552</v>
      </c>
      <c r="C34" s="0" t="s">
        <v>3553</v>
      </c>
      <c r="D34" s="0" t="s">
        <v>3566</v>
      </c>
      <c r="E34" s="0" t="s">
        <v>3567</v>
      </c>
      <c r="F34" s="0" t="s">
        <v>3504</v>
      </c>
      <c r="G34" s="0" t="s">
        <v>1639</v>
      </c>
    </row>
    <row customHeight="1" ht="11.25">
      <c r="A35" s="437" t="s">
        <v>16</v>
      </c>
      <c r="B35" s="0" t="s">
        <v>3552</v>
      </c>
      <c r="C35" s="0" t="s">
        <v>3553</v>
      </c>
      <c r="D35" s="0" t="s">
        <v>3568</v>
      </c>
      <c r="E35" s="0" t="s">
        <v>3569</v>
      </c>
      <c r="F35" s="0" t="s">
        <v>3504</v>
      </c>
      <c r="G35" s="0" t="s">
        <v>1644</v>
      </c>
    </row>
    <row customHeight="1" ht="11.25">
      <c r="A36" s="437" t="s">
        <v>16</v>
      </c>
      <c r="B36" s="0" t="s">
        <v>3570</v>
      </c>
      <c r="C36" s="0" t="s">
        <v>3571</v>
      </c>
      <c r="D36" s="0" t="s">
        <v>3570</v>
      </c>
      <c r="E36" s="0" t="s">
        <v>3571</v>
      </c>
      <c r="F36" s="0" t="s">
        <v>3501</v>
      </c>
      <c r="G36" s="0" t="s">
        <v>1649</v>
      </c>
    </row>
    <row customHeight="1" ht="11.25">
      <c r="A37" s="437" t="s">
        <v>16</v>
      </c>
      <c r="B37" s="0" t="s">
        <v>3570</v>
      </c>
      <c r="C37" s="0" t="s">
        <v>3571</v>
      </c>
      <c r="D37" s="0" t="s">
        <v>3572</v>
      </c>
      <c r="E37" s="0" t="s">
        <v>3573</v>
      </c>
      <c r="F37" s="0" t="s">
        <v>3504</v>
      </c>
      <c r="G37" s="0" t="s">
        <v>1653</v>
      </c>
    </row>
    <row customHeight="1" ht="11.25">
      <c r="A38" s="437" t="s">
        <v>16</v>
      </c>
      <c r="B38" s="0" t="s">
        <v>3570</v>
      </c>
      <c r="C38" s="0" t="s">
        <v>3571</v>
      </c>
      <c r="D38" s="0" t="s">
        <v>3574</v>
      </c>
      <c r="E38" s="0" t="s">
        <v>3575</v>
      </c>
      <c r="F38" s="0" t="s">
        <v>3504</v>
      </c>
      <c r="G38" s="0" t="s">
        <v>1661</v>
      </c>
    </row>
    <row customHeight="1" ht="11.25">
      <c r="A39" s="437" t="s">
        <v>16</v>
      </c>
      <c r="B39" s="0" t="s">
        <v>3570</v>
      </c>
      <c r="C39" s="0" t="s">
        <v>3571</v>
      </c>
      <c r="D39" s="0" t="s">
        <v>3576</v>
      </c>
      <c r="E39" s="0" t="s">
        <v>3577</v>
      </c>
      <c r="F39" s="0" t="s">
        <v>3504</v>
      </c>
      <c r="G39" s="0" t="s">
        <v>1667</v>
      </c>
    </row>
    <row customHeight="1" ht="11.25">
      <c r="A40" s="437" t="s">
        <v>16</v>
      </c>
      <c r="B40" s="0" t="s">
        <v>3570</v>
      </c>
      <c r="C40" s="0" t="s">
        <v>3571</v>
      </c>
      <c r="D40" s="0" t="s">
        <v>3578</v>
      </c>
      <c r="E40" s="0" t="s">
        <v>3579</v>
      </c>
      <c r="F40" s="0" t="s">
        <v>3504</v>
      </c>
      <c r="G40" s="0" t="s">
        <v>1672</v>
      </c>
    </row>
    <row customHeight="1" ht="11.25">
      <c r="A41" s="437" t="s">
        <v>16</v>
      </c>
      <c r="B41" s="0" t="s">
        <v>3570</v>
      </c>
      <c r="C41" s="0" t="s">
        <v>3571</v>
      </c>
      <c r="D41" s="0" t="s">
        <v>3580</v>
      </c>
      <c r="E41" s="0" t="s">
        <v>3581</v>
      </c>
      <c r="F41" s="0" t="s">
        <v>3504</v>
      </c>
      <c r="G41" s="0" t="s">
        <v>1676</v>
      </c>
    </row>
    <row customHeight="1" ht="11.25">
      <c r="A42" s="437" t="s">
        <v>16</v>
      </c>
      <c r="B42" s="0" t="s">
        <v>3570</v>
      </c>
      <c r="C42" s="0" t="s">
        <v>3571</v>
      </c>
      <c r="D42" s="0" t="s">
        <v>3582</v>
      </c>
      <c r="E42" s="0" t="s">
        <v>3583</v>
      </c>
      <c r="F42" s="0" t="s">
        <v>3504</v>
      </c>
      <c r="G42" s="0" t="s">
        <v>1679</v>
      </c>
    </row>
    <row customHeight="1" ht="11.25">
      <c r="A43" s="437" t="s">
        <v>16</v>
      </c>
      <c r="B43" s="0" t="s">
        <v>3570</v>
      </c>
      <c r="C43" s="0" t="s">
        <v>3571</v>
      </c>
      <c r="D43" s="0" t="s">
        <v>3584</v>
      </c>
      <c r="E43" s="0" t="s">
        <v>3585</v>
      </c>
      <c r="F43" s="0" t="s">
        <v>3504</v>
      </c>
      <c r="G43" s="0" t="s">
        <v>1686</v>
      </c>
    </row>
    <row customHeight="1" ht="11.25">
      <c r="A44" s="437" t="s">
        <v>16</v>
      </c>
      <c r="B44" s="0" t="s">
        <v>3570</v>
      </c>
      <c r="C44" s="0" t="s">
        <v>3571</v>
      </c>
      <c r="D44" s="0" t="s">
        <v>3586</v>
      </c>
      <c r="E44" s="0" t="s">
        <v>3587</v>
      </c>
      <c r="F44" s="0" t="s">
        <v>3504</v>
      </c>
      <c r="G44" s="0" t="s">
        <v>1695</v>
      </c>
    </row>
    <row customHeight="1" ht="11.25">
      <c r="A45" s="437" t="s">
        <v>16</v>
      </c>
      <c r="B45" s="0" t="s">
        <v>3570</v>
      </c>
      <c r="C45" s="0" t="s">
        <v>3571</v>
      </c>
      <c r="D45" s="0" t="s">
        <v>3588</v>
      </c>
      <c r="E45" s="0" t="s">
        <v>3589</v>
      </c>
      <c r="F45" s="0" t="s">
        <v>3504</v>
      </c>
      <c r="G45" s="0" t="s">
        <v>1700</v>
      </c>
    </row>
    <row customHeight="1" ht="11.25">
      <c r="A46" s="437" t="s">
        <v>16</v>
      </c>
      <c r="B46" s="0" t="s">
        <v>3590</v>
      </c>
      <c r="C46" s="0" t="s">
        <v>3591</v>
      </c>
      <c r="D46" s="0" t="s">
        <v>3590</v>
      </c>
      <c r="E46" s="0" t="s">
        <v>3591</v>
      </c>
      <c r="F46" s="0" t="s">
        <v>3501</v>
      </c>
      <c r="G46" s="0" t="s">
        <v>1704</v>
      </c>
    </row>
    <row customHeight="1" ht="11.25">
      <c r="A47" s="437" t="s">
        <v>16</v>
      </c>
      <c r="B47" s="0" t="s">
        <v>3590</v>
      </c>
      <c r="C47" s="0" t="s">
        <v>3591</v>
      </c>
      <c r="D47" s="0" t="s">
        <v>3592</v>
      </c>
      <c r="E47" s="0" t="s">
        <v>3593</v>
      </c>
      <c r="F47" s="0" t="s">
        <v>3504</v>
      </c>
      <c r="G47" s="0" t="s">
        <v>1710</v>
      </c>
    </row>
    <row customHeight="1" ht="11.25">
      <c r="A48" s="437" t="s">
        <v>16</v>
      </c>
      <c r="B48" s="0" t="s">
        <v>3590</v>
      </c>
      <c r="C48" s="0" t="s">
        <v>3591</v>
      </c>
      <c r="D48" s="0" t="s">
        <v>3594</v>
      </c>
      <c r="E48" s="0" t="s">
        <v>3595</v>
      </c>
      <c r="F48" s="0" t="s">
        <v>3504</v>
      </c>
      <c r="G48" s="0" t="s">
        <v>1715</v>
      </c>
    </row>
    <row customHeight="1" ht="11.25">
      <c r="A49" s="437" t="s">
        <v>16</v>
      </c>
      <c r="B49" s="0" t="s">
        <v>3590</v>
      </c>
      <c r="C49" s="0" t="s">
        <v>3591</v>
      </c>
      <c r="D49" s="0" t="s">
        <v>3596</v>
      </c>
      <c r="E49" s="0" t="s">
        <v>3597</v>
      </c>
      <c r="F49" s="0" t="s">
        <v>3504</v>
      </c>
      <c r="G49" s="0" t="s">
        <v>1718</v>
      </c>
    </row>
    <row customHeight="1" ht="11.25">
      <c r="A50" s="437" t="s">
        <v>16</v>
      </c>
      <c r="B50" s="0" t="s">
        <v>3590</v>
      </c>
      <c r="C50" s="0" t="s">
        <v>3591</v>
      </c>
      <c r="D50" s="0" t="s">
        <v>3598</v>
      </c>
      <c r="E50" s="0" t="s">
        <v>3599</v>
      </c>
      <c r="F50" s="0" t="s">
        <v>3504</v>
      </c>
      <c r="G50" s="0" t="s">
        <v>1721</v>
      </c>
    </row>
    <row customHeight="1" ht="11.25">
      <c r="A51" s="437" t="s">
        <v>16</v>
      </c>
      <c r="B51" s="0" t="s">
        <v>3590</v>
      </c>
      <c r="C51" s="0" t="s">
        <v>3591</v>
      </c>
      <c r="D51" s="0" t="s">
        <v>3600</v>
      </c>
      <c r="E51" s="0" t="s">
        <v>3601</v>
      </c>
      <c r="F51" s="0" t="s">
        <v>3504</v>
      </c>
      <c r="G51" s="0" t="s">
        <v>1726</v>
      </c>
    </row>
    <row customHeight="1" ht="11.25">
      <c r="A52" s="437" t="s">
        <v>16</v>
      </c>
      <c r="B52" s="0" t="s">
        <v>3590</v>
      </c>
      <c r="C52" s="0" t="s">
        <v>3591</v>
      </c>
      <c r="D52" s="0" t="s">
        <v>3602</v>
      </c>
      <c r="E52" s="0" t="s">
        <v>3603</v>
      </c>
      <c r="F52" s="0" t="s">
        <v>3504</v>
      </c>
      <c r="G52" s="0" t="s">
        <v>1730</v>
      </c>
    </row>
    <row customHeight="1" ht="11.25">
      <c r="A53" s="437" t="s">
        <v>16</v>
      </c>
      <c r="B53" s="0" t="s">
        <v>3590</v>
      </c>
      <c r="C53" s="0" t="s">
        <v>3591</v>
      </c>
      <c r="D53" s="0" t="s">
        <v>3604</v>
      </c>
      <c r="E53" s="0" t="s">
        <v>3605</v>
      </c>
      <c r="F53" s="0" t="s">
        <v>3504</v>
      </c>
      <c r="G53" s="0" t="s">
        <v>1732</v>
      </c>
    </row>
    <row customHeight="1" ht="11.25">
      <c r="A54" s="437" t="s">
        <v>16</v>
      </c>
      <c r="B54" s="0" t="s">
        <v>3590</v>
      </c>
      <c r="C54" s="0" t="s">
        <v>3591</v>
      </c>
      <c r="D54" s="0" t="s">
        <v>3606</v>
      </c>
      <c r="E54" s="0" t="s">
        <v>3607</v>
      </c>
      <c r="F54" s="0" t="s">
        <v>3504</v>
      </c>
      <c r="G54" s="0" t="s">
        <v>1735</v>
      </c>
    </row>
    <row customHeight="1" ht="11.25">
      <c r="A55" s="437" t="s">
        <v>16</v>
      </c>
      <c r="B55" s="0" t="s">
        <v>3590</v>
      </c>
      <c r="C55" s="0" t="s">
        <v>3591</v>
      </c>
      <c r="D55" s="0" t="s">
        <v>3608</v>
      </c>
      <c r="E55" s="0" t="s">
        <v>3609</v>
      </c>
      <c r="F55" s="0" t="s">
        <v>3504</v>
      </c>
      <c r="G55" s="0" t="s">
        <v>1739</v>
      </c>
    </row>
    <row customHeight="1" ht="11.25">
      <c r="A56" s="437" t="s">
        <v>16</v>
      </c>
      <c r="B56" s="0" t="s">
        <v>3590</v>
      </c>
      <c r="C56" s="0" t="s">
        <v>3591</v>
      </c>
      <c r="D56" s="0" t="s">
        <v>3610</v>
      </c>
      <c r="E56" s="0" t="s">
        <v>3611</v>
      </c>
      <c r="F56" s="0" t="s">
        <v>3504</v>
      </c>
      <c r="G56" s="0" t="s">
        <v>1742</v>
      </c>
    </row>
    <row customHeight="1" ht="11.25">
      <c r="A57" s="437" t="s">
        <v>16</v>
      </c>
      <c r="B57" s="0" t="s">
        <v>3590</v>
      </c>
      <c r="C57" s="0" t="s">
        <v>3591</v>
      </c>
      <c r="D57" s="0" t="s">
        <v>3612</v>
      </c>
      <c r="E57" s="0" t="s">
        <v>3613</v>
      </c>
      <c r="F57" s="0" t="s">
        <v>3504</v>
      </c>
      <c r="G57" s="0" t="s">
        <v>1745</v>
      </c>
    </row>
    <row customHeight="1" ht="11.25">
      <c r="A58" s="437" t="s">
        <v>16</v>
      </c>
      <c r="B58" s="0" t="s">
        <v>3590</v>
      </c>
      <c r="C58" s="0" t="s">
        <v>3591</v>
      </c>
      <c r="D58" s="0" t="s">
        <v>3614</v>
      </c>
      <c r="E58" s="0" t="s">
        <v>3615</v>
      </c>
      <c r="F58" s="0" t="s">
        <v>3504</v>
      </c>
      <c r="G58" s="0" t="s">
        <v>1748</v>
      </c>
    </row>
    <row customHeight="1" ht="11.25">
      <c r="A59" s="437" t="s">
        <v>16</v>
      </c>
      <c r="B59" s="0" t="s">
        <v>3590</v>
      </c>
      <c r="C59" s="0" t="s">
        <v>3591</v>
      </c>
      <c r="D59" s="0" t="s">
        <v>3616</v>
      </c>
      <c r="E59" s="0" t="s">
        <v>3617</v>
      </c>
      <c r="F59" s="0" t="s">
        <v>3504</v>
      </c>
      <c r="G59" s="0" t="s">
        <v>1752</v>
      </c>
    </row>
    <row customHeight="1" ht="11.25">
      <c r="A60" s="437" t="s">
        <v>16</v>
      </c>
      <c r="B60" s="0" t="s">
        <v>3618</v>
      </c>
      <c r="C60" s="0" t="s">
        <v>3619</v>
      </c>
      <c r="D60" s="0" t="s">
        <v>3618</v>
      </c>
      <c r="E60" s="0" t="s">
        <v>3619</v>
      </c>
      <c r="F60" s="0" t="s">
        <v>3501</v>
      </c>
      <c r="G60" s="0" t="s">
        <v>1756</v>
      </c>
    </row>
    <row customHeight="1" ht="11.25">
      <c r="A61" s="437" t="s">
        <v>16</v>
      </c>
      <c r="B61" s="0" t="s">
        <v>3618</v>
      </c>
      <c r="C61" s="0" t="s">
        <v>3619</v>
      </c>
      <c r="D61" s="0" t="s">
        <v>3620</v>
      </c>
      <c r="E61" s="0" t="s">
        <v>3621</v>
      </c>
      <c r="F61" s="0" t="s">
        <v>3517</v>
      </c>
      <c r="G61" s="0" t="s">
        <v>3622</v>
      </c>
    </row>
    <row customHeight="1" ht="11.25">
      <c r="A62" s="437" t="s">
        <v>16</v>
      </c>
      <c r="B62" s="0" t="s">
        <v>3618</v>
      </c>
      <c r="C62" s="0" t="s">
        <v>3619</v>
      </c>
      <c r="D62" s="0" t="s">
        <v>3623</v>
      </c>
      <c r="E62" s="0" t="s">
        <v>3624</v>
      </c>
      <c r="F62" s="0" t="s">
        <v>3517</v>
      </c>
      <c r="G62" s="0" t="s">
        <v>3625</v>
      </c>
    </row>
    <row customHeight="1" ht="11.25">
      <c r="A63" s="437" t="s">
        <v>16</v>
      </c>
      <c r="B63" s="0" t="s">
        <v>3618</v>
      </c>
      <c r="C63" s="0" t="s">
        <v>3619</v>
      </c>
      <c r="D63" s="0" t="s">
        <v>3626</v>
      </c>
      <c r="E63" s="0" t="s">
        <v>3627</v>
      </c>
      <c r="F63" s="0" t="s">
        <v>3517</v>
      </c>
      <c r="G63" s="0" t="s">
        <v>3628</v>
      </c>
    </row>
    <row customHeight="1" ht="11.25">
      <c r="A64" s="437" t="s">
        <v>16</v>
      </c>
      <c r="B64" s="0" t="s">
        <v>3618</v>
      </c>
      <c r="C64" s="0" t="s">
        <v>3619</v>
      </c>
      <c r="D64" s="0" t="s">
        <v>3629</v>
      </c>
      <c r="E64" s="0" t="s">
        <v>3630</v>
      </c>
      <c r="F64" s="0" t="s">
        <v>3504</v>
      </c>
      <c r="G64" s="0" t="s">
        <v>3631</v>
      </c>
    </row>
    <row customHeight="1" ht="11.25">
      <c r="A65" s="437" t="s">
        <v>16</v>
      </c>
      <c r="B65" s="0" t="s">
        <v>3618</v>
      </c>
      <c r="C65" s="0" t="s">
        <v>3619</v>
      </c>
      <c r="D65" s="0" t="s">
        <v>3632</v>
      </c>
      <c r="E65" s="0" t="s">
        <v>3633</v>
      </c>
      <c r="F65" s="0" t="s">
        <v>3504</v>
      </c>
      <c r="G65" s="0" t="s">
        <v>3634</v>
      </c>
    </row>
    <row customHeight="1" ht="11.25">
      <c r="A66" s="437" t="s">
        <v>16</v>
      </c>
      <c r="B66" s="0" t="s">
        <v>3618</v>
      </c>
      <c r="C66" s="0" t="s">
        <v>3619</v>
      </c>
      <c r="D66" s="0" t="s">
        <v>3635</v>
      </c>
      <c r="E66" s="0" t="s">
        <v>3636</v>
      </c>
      <c r="F66" s="0" t="s">
        <v>3504</v>
      </c>
      <c r="G66" s="0" t="s">
        <v>3637</v>
      </c>
    </row>
    <row customHeight="1" ht="11.25">
      <c r="A67" s="437" t="s">
        <v>16</v>
      </c>
      <c r="B67" s="0" t="s">
        <v>3618</v>
      </c>
      <c r="C67" s="0" t="s">
        <v>3619</v>
      </c>
      <c r="D67" s="0" t="s">
        <v>3638</v>
      </c>
      <c r="E67" s="0" t="s">
        <v>3639</v>
      </c>
      <c r="F67" s="0" t="s">
        <v>3504</v>
      </c>
      <c r="G67" s="0" t="s">
        <v>2073</v>
      </c>
    </row>
    <row customHeight="1" ht="11.25">
      <c r="A68" s="437" t="s">
        <v>16</v>
      </c>
      <c r="B68" s="0" t="s">
        <v>3618</v>
      </c>
      <c r="C68" s="0" t="s">
        <v>3619</v>
      </c>
      <c r="D68" s="0" t="s">
        <v>3640</v>
      </c>
      <c r="E68" s="0" t="s">
        <v>3641</v>
      </c>
      <c r="F68" s="0" t="s">
        <v>3504</v>
      </c>
      <c r="G68" s="0" t="s">
        <v>3642</v>
      </c>
    </row>
    <row customHeight="1" ht="11.25">
      <c r="A69" s="437" t="s">
        <v>16</v>
      </c>
      <c r="B69" s="0" t="s">
        <v>3618</v>
      </c>
      <c r="C69" s="0" t="s">
        <v>3619</v>
      </c>
      <c r="D69" s="0" t="s">
        <v>3643</v>
      </c>
      <c r="E69" s="0" t="s">
        <v>3644</v>
      </c>
      <c r="F69" s="0" t="s">
        <v>3504</v>
      </c>
      <c r="G69" s="0" t="s">
        <v>2276</v>
      </c>
    </row>
    <row customHeight="1" ht="11.25">
      <c r="A70" s="437" t="s">
        <v>16</v>
      </c>
      <c r="B70" s="0" t="s">
        <v>3618</v>
      </c>
      <c r="C70" s="0" t="s">
        <v>3619</v>
      </c>
      <c r="D70" s="0" t="s">
        <v>3645</v>
      </c>
      <c r="E70" s="0" t="s">
        <v>3646</v>
      </c>
      <c r="F70" s="0" t="s">
        <v>3504</v>
      </c>
      <c r="G70" s="0" t="s">
        <v>3647</v>
      </c>
    </row>
    <row customHeight="1" ht="11.25">
      <c r="A71" s="437" t="s">
        <v>16</v>
      </c>
      <c r="B71" s="0" t="s">
        <v>3618</v>
      </c>
      <c r="C71" s="0" t="s">
        <v>3619</v>
      </c>
      <c r="D71" s="0" t="s">
        <v>3648</v>
      </c>
      <c r="E71" s="0" t="s">
        <v>3649</v>
      </c>
      <c r="F71" s="0" t="s">
        <v>3504</v>
      </c>
      <c r="G71" s="0" t="s">
        <v>3650</v>
      </c>
    </row>
    <row customHeight="1" ht="11.25">
      <c r="A72" s="437" t="s">
        <v>16</v>
      </c>
      <c r="B72" s="0" t="s">
        <v>3618</v>
      </c>
      <c r="C72" s="0" t="s">
        <v>3619</v>
      </c>
      <c r="D72" s="0" t="s">
        <v>3651</v>
      </c>
      <c r="E72" s="0" t="s">
        <v>3652</v>
      </c>
      <c r="F72" s="0" t="s">
        <v>3504</v>
      </c>
      <c r="G72" s="0" t="s">
        <v>3653</v>
      </c>
    </row>
    <row customHeight="1" ht="11.25">
      <c r="A73" s="437" t="s">
        <v>16</v>
      </c>
      <c r="B73" s="0" t="s">
        <v>3618</v>
      </c>
      <c r="C73" s="0" t="s">
        <v>3619</v>
      </c>
      <c r="D73" s="0" t="s">
        <v>3654</v>
      </c>
      <c r="E73" s="0" t="s">
        <v>3655</v>
      </c>
      <c r="F73" s="0" t="s">
        <v>3504</v>
      </c>
      <c r="G73" s="0" t="s">
        <v>3656</v>
      </c>
    </row>
    <row customHeight="1" ht="11.25">
      <c r="A74" s="437" t="s">
        <v>16</v>
      </c>
      <c r="B74" s="0" t="s">
        <v>3618</v>
      </c>
      <c r="C74" s="0" t="s">
        <v>3619</v>
      </c>
      <c r="D74" s="0" t="s">
        <v>3657</v>
      </c>
      <c r="E74" s="0" t="s">
        <v>3658</v>
      </c>
      <c r="F74" s="0" t="s">
        <v>3504</v>
      </c>
      <c r="G74" s="0" t="s">
        <v>3659</v>
      </c>
    </row>
    <row customHeight="1" ht="11.25">
      <c r="A75" s="437" t="s">
        <v>16</v>
      </c>
      <c r="B75" s="0" t="s">
        <v>3618</v>
      </c>
      <c r="C75" s="0" t="s">
        <v>3619</v>
      </c>
      <c r="D75" s="0" t="s">
        <v>3660</v>
      </c>
      <c r="E75" s="0" t="s">
        <v>3661</v>
      </c>
      <c r="F75" s="0" t="s">
        <v>3504</v>
      </c>
      <c r="G75" s="0" t="s">
        <v>3662</v>
      </c>
    </row>
    <row customHeight="1" ht="11.25">
      <c r="A76" s="437" t="s">
        <v>16</v>
      </c>
      <c r="B76" s="0" t="s">
        <v>3663</v>
      </c>
      <c r="C76" s="0" t="s">
        <v>3664</v>
      </c>
      <c r="D76" s="0" t="s">
        <v>3663</v>
      </c>
      <c r="E76" s="0" t="s">
        <v>3664</v>
      </c>
      <c r="F76" s="0" t="s">
        <v>3501</v>
      </c>
      <c r="G76" s="0" t="s">
        <v>3665</v>
      </c>
    </row>
    <row customHeight="1" ht="11.25">
      <c r="A77" s="437" t="s">
        <v>16</v>
      </c>
      <c r="B77" s="0" t="s">
        <v>3663</v>
      </c>
      <c r="C77" s="0" t="s">
        <v>3664</v>
      </c>
      <c r="D77" s="0" t="s">
        <v>3666</v>
      </c>
      <c r="E77" s="0" t="s">
        <v>3667</v>
      </c>
      <c r="F77" s="0" t="s">
        <v>3504</v>
      </c>
      <c r="G77" s="0" t="s">
        <v>3668</v>
      </c>
    </row>
    <row customHeight="1" ht="11.25">
      <c r="A78" s="437" t="s">
        <v>16</v>
      </c>
      <c r="B78" s="0" t="s">
        <v>3663</v>
      </c>
      <c r="C78" s="0" t="s">
        <v>3664</v>
      </c>
      <c r="D78" s="0" t="s">
        <v>3669</v>
      </c>
      <c r="E78" s="0" t="s">
        <v>3670</v>
      </c>
      <c r="F78" s="0" t="s">
        <v>3504</v>
      </c>
      <c r="G78" s="0" t="s">
        <v>3671</v>
      </c>
    </row>
    <row customHeight="1" ht="11.25">
      <c r="A79" s="437" t="s">
        <v>16</v>
      </c>
      <c r="B79" s="0" t="s">
        <v>3663</v>
      </c>
      <c r="C79" s="0" t="s">
        <v>3664</v>
      </c>
      <c r="D79" s="0" t="s">
        <v>3672</v>
      </c>
      <c r="E79" s="0" t="s">
        <v>3673</v>
      </c>
      <c r="F79" s="0" t="s">
        <v>3504</v>
      </c>
      <c r="G79" s="0" t="s">
        <v>3674</v>
      </c>
    </row>
    <row customHeight="1" ht="11.25">
      <c r="A80" s="437" t="s">
        <v>16</v>
      </c>
      <c r="B80" s="0" t="s">
        <v>3663</v>
      </c>
      <c r="C80" s="0" t="s">
        <v>3664</v>
      </c>
      <c r="D80" s="0" t="s">
        <v>3675</v>
      </c>
      <c r="E80" s="0" t="s">
        <v>3676</v>
      </c>
      <c r="F80" s="0" t="s">
        <v>3504</v>
      </c>
      <c r="G80" s="0" t="s">
        <v>3677</v>
      </c>
    </row>
    <row customHeight="1" ht="11.25">
      <c r="A81" s="437" t="s">
        <v>16</v>
      </c>
      <c r="B81" s="0" t="s">
        <v>3663</v>
      </c>
      <c r="C81" s="0" t="s">
        <v>3664</v>
      </c>
      <c r="D81" s="0" t="s">
        <v>3678</v>
      </c>
      <c r="E81" s="0" t="s">
        <v>3679</v>
      </c>
      <c r="F81" s="0" t="s">
        <v>3504</v>
      </c>
      <c r="G81" s="0" t="s">
        <v>3680</v>
      </c>
    </row>
    <row customHeight="1" ht="11.25">
      <c r="A82" s="437" t="s">
        <v>16</v>
      </c>
      <c r="B82" s="0" t="s">
        <v>3663</v>
      </c>
      <c r="C82" s="0" t="s">
        <v>3664</v>
      </c>
      <c r="D82" s="0" t="s">
        <v>3681</v>
      </c>
      <c r="E82" s="0" t="s">
        <v>3682</v>
      </c>
      <c r="F82" s="0" t="s">
        <v>3504</v>
      </c>
      <c r="G82" s="0" t="s">
        <v>3683</v>
      </c>
    </row>
    <row customHeight="1" ht="11.25">
      <c r="A83" s="437" t="s">
        <v>16</v>
      </c>
      <c r="B83" s="0" t="s">
        <v>3663</v>
      </c>
      <c r="C83" s="0" t="s">
        <v>3664</v>
      </c>
      <c r="D83" s="0" t="s">
        <v>3684</v>
      </c>
      <c r="E83" s="0" t="s">
        <v>3685</v>
      </c>
      <c r="F83" s="0" t="s">
        <v>3504</v>
      </c>
      <c r="G83" s="0" t="s">
        <v>3686</v>
      </c>
    </row>
    <row customHeight="1" ht="11.25">
      <c r="A84" s="437" t="s">
        <v>16</v>
      </c>
      <c r="B84" s="0" t="s">
        <v>3687</v>
      </c>
      <c r="C84" s="0" t="s">
        <v>3688</v>
      </c>
      <c r="D84" s="0" t="s">
        <v>3687</v>
      </c>
      <c r="E84" s="0" t="s">
        <v>3688</v>
      </c>
      <c r="F84" s="0" t="s">
        <v>3501</v>
      </c>
      <c r="G84" s="0" t="s">
        <v>3689</v>
      </c>
    </row>
    <row customHeight="1" ht="11.25">
      <c r="A85" s="437" t="s">
        <v>16</v>
      </c>
      <c r="B85" s="0" t="s">
        <v>3687</v>
      </c>
      <c r="C85" s="0" t="s">
        <v>3688</v>
      </c>
      <c r="D85" s="0" t="s">
        <v>3690</v>
      </c>
      <c r="E85" s="0" t="s">
        <v>3691</v>
      </c>
      <c r="F85" s="0" t="s">
        <v>3504</v>
      </c>
      <c r="G85" s="0" t="s">
        <v>3692</v>
      </c>
    </row>
    <row customHeight="1" ht="11.25">
      <c r="A86" s="437" t="s">
        <v>16</v>
      </c>
      <c r="B86" s="0" t="s">
        <v>3687</v>
      </c>
      <c r="C86" s="0" t="s">
        <v>3688</v>
      </c>
      <c r="D86" s="0" t="s">
        <v>3693</v>
      </c>
      <c r="E86" s="0" t="s">
        <v>3694</v>
      </c>
      <c r="F86" s="0" t="s">
        <v>3504</v>
      </c>
      <c r="G86" s="0" t="s">
        <v>3695</v>
      </c>
    </row>
    <row customHeight="1" ht="11.25">
      <c r="A87" s="437" t="s">
        <v>16</v>
      </c>
      <c r="B87" s="0" t="s">
        <v>3687</v>
      </c>
      <c r="C87" s="0" t="s">
        <v>3688</v>
      </c>
      <c r="D87" s="0" t="s">
        <v>3696</v>
      </c>
      <c r="E87" s="0" t="s">
        <v>3697</v>
      </c>
      <c r="F87" s="0" t="s">
        <v>3504</v>
      </c>
      <c r="G87" s="0" t="s">
        <v>3698</v>
      </c>
    </row>
    <row customHeight="1" ht="11.25">
      <c r="A88" s="437" t="s">
        <v>16</v>
      </c>
      <c r="B88" s="0" t="s">
        <v>3687</v>
      </c>
      <c r="C88" s="0" t="s">
        <v>3688</v>
      </c>
      <c r="D88" s="0" t="s">
        <v>3699</v>
      </c>
      <c r="E88" s="0" t="s">
        <v>3700</v>
      </c>
      <c r="F88" s="0" t="s">
        <v>3504</v>
      </c>
      <c r="G88" s="0" t="s">
        <v>3701</v>
      </c>
    </row>
    <row customHeight="1" ht="11.25">
      <c r="A89" s="437" t="s">
        <v>16</v>
      </c>
      <c r="B89" s="0" t="s">
        <v>3687</v>
      </c>
      <c r="C89" s="0" t="s">
        <v>3688</v>
      </c>
      <c r="D89" s="0" t="s">
        <v>3702</v>
      </c>
      <c r="E89" s="0" t="s">
        <v>3703</v>
      </c>
      <c r="F89" s="0" t="s">
        <v>3504</v>
      </c>
      <c r="G89" s="0" t="s">
        <v>3704</v>
      </c>
    </row>
    <row customHeight="1" ht="11.25">
      <c r="A90" s="437" t="s">
        <v>16</v>
      </c>
      <c r="B90" s="0" t="s">
        <v>3687</v>
      </c>
      <c r="C90" s="0" t="s">
        <v>3688</v>
      </c>
      <c r="D90" s="0" t="s">
        <v>3705</v>
      </c>
      <c r="E90" s="0" t="s">
        <v>3706</v>
      </c>
      <c r="F90" s="0" t="s">
        <v>3504</v>
      </c>
      <c r="G90" s="0" t="s">
        <v>3707</v>
      </c>
    </row>
    <row customHeight="1" ht="11.25">
      <c r="A91" s="437" t="s">
        <v>16</v>
      </c>
      <c r="B91" s="0" t="s">
        <v>3687</v>
      </c>
      <c r="C91" s="0" t="s">
        <v>3688</v>
      </c>
      <c r="D91" s="0" t="s">
        <v>3708</v>
      </c>
      <c r="E91" s="0" t="s">
        <v>3709</v>
      </c>
      <c r="F91" s="0" t="s">
        <v>3504</v>
      </c>
      <c r="G91" s="0" t="s">
        <v>3710</v>
      </c>
    </row>
    <row customHeight="1" ht="11.25">
      <c r="A92" s="437" t="s">
        <v>16</v>
      </c>
      <c r="B92" s="0" t="s">
        <v>3687</v>
      </c>
      <c r="C92" s="0" t="s">
        <v>3688</v>
      </c>
      <c r="D92" s="0" t="s">
        <v>3711</v>
      </c>
      <c r="E92" s="0" t="s">
        <v>3712</v>
      </c>
      <c r="F92" s="0" t="s">
        <v>3504</v>
      </c>
      <c r="G92" s="0" t="s">
        <v>3713</v>
      </c>
    </row>
    <row customHeight="1" ht="11.25">
      <c r="A93" s="437" t="s">
        <v>16</v>
      </c>
      <c r="B93" s="0" t="s">
        <v>3714</v>
      </c>
      <c r="C93" s="0" t="s">
        <v>3715</v>
      </c>
      <c r="D93" s="0" t="s">
        <v>3714</v>
      </c>
      <c r="E93" s="0" t="s">
        <v>3715</v>
      </c>
      <c r="F93" s="0" t="s">
        <v>3501</v>
      </c>
      <c r="G93" s="0" t="s">
        <v>3716</v>
      </c>
    </row>
    <row customHeight="1" ht="11.25">
      <c r="A94" s="437" t="s">
        <v>16</v>
      </c>
      <c r="B94" s="0" t="s">
        <v>3714</v>
      </c>
      <c r="C94" s="0" t="s">
        <v>3715</v>
      </c>
      <c r="D94" s="0" t="s">
        <v>3717</v>
      </c>
      <c r="E94" s="0" t="s">
        <v>3718</v>
      </c>
      <c r="F94" s="0" t="s">
        <v>3504</v>
      </c>
      <c r="G94" s="0" t="s">
        <v>3719</v>
      </c>
    </row>
    <row customHeight="1" ht="11.25">
      <c r="A95" s="437" t="s">
        <v>16</v>
      </c>
      <c r="B95" s="0" t="s">
        <v>3714</v>
      </c>
      <c r="C95" s="0" t="s">
        <v>3715</v>
      </c>
      <c r="D95" s="0" t="s">
        <v>3720</v>
      </c>
      <c r="E95" s="0" t="s">
        <v>3721</v>
      </c>
      <c r="F95" s="0" t="s">
        <v>3504</v>
      </c>
      <c r="G95" s="0" t="s">
        <v>3722</v>
      </c>
    </row>
    <row customHeight="1" ht="11.25">
      <c r="A96" s="437" t="s">
        <v>16</v>
      </c>
      <c r="B96" s="0" t="s">
        <v>3714</v>
      </c>
      <c r="C96" s="0" t="s">
        <v>3715</v>
      </c>
      <c r="D96" s="0" t="s">
        <v>3723</v>
      </c>
      <c r="E96" s="0" t="s">
        <v>3724</v>
      </c>
      <c r="F96" s="0" t="s">
        <v>3504</v>
      </c>
      <c r="G96" s="0" t="s">
        <v>3725</v>
      </c>
    </row>
    <row customHeight="1" ht="11.25">
      <c r="A97" s="437" t="s">
        <v>16</v>
      </c>
      <c r="B97" s="0" t="s">
        <v>3714</v>
      </c>
      <c r="C97" s="0" t="s">
        <v>3715</v>
      </c>
      <c r="D97" s="0" t="s">
        <v>3726</v>
      </c>
      <c r="E97" s="0" t="s">
        <v>3727</v>
      </c>
      <c r="F97" s="0" t="s">
        <v>3504</v>
      </c>
      <c r="G97" s="0" t="s">
        <v>3728</v>
      </c>
    </row>
    <row customHeight="1" ht="11.25">
      <c r="A98" s="437" t="s">
        <v>16</v>
      </c>
      <c r="B98" s="0" t="s">
        <v>3714</v>
      </c>
      <c r="C98" s="0" t="s">
        <v>3715</v>
      </c>
      <c r="D98" s="0" t="s">
        <v>3729</v>
      </c>
      <c r="E98" s="0" t="s">
        <v>3730</v>
      </c>
      <c r="F98" s="0" t="s">
        <v>3504</v>
      </c>
      <c r="G98" s="0" t="s">
        <v>3731</v>
      </c>
    </row>
    <row customHeight="1" ht="11.25">
      <c r="A99" s="437" t="s">
        <v>16</v>
      </c>
      <c r="B99" s="0" t="s">
        <v>3714</v>
      </c>
      <c r="C99" s="0" t="s">
        <v>3715</v>
      </c>
      <c r="D99" s="0" t="s">
        <v>3732</v>
      </c>
      <c r="E99" s="0" t="s">
        <v>3733</v>
      </c>
      <c r="F99" s="0" t="s">
        <v>3504</v>
      </c>
      <c r="G99" s="0" t="s">
        <v>3734</v>
      </c>
    </row>
    <row customHeight="1" ht="11.25">
      <c r="A100" s="437" t="s">
        <v>16</v>
      </c>
      <c r="B100" s="0" t="s">
        <v>3735</v>
      </c>
      <c r="C100" s="0" t="s">
        <v>3736</v>
      </c>
      <c r="D100" s="0" t="s">
        <v>3735</v>
      </c>
      <c r="E100" s="0" t="s">
        <v>3736</v>
      </c>
      <c r="F100" s="0" t="s">
        <v>3501</v>
      </c>
      <c r="G100" s="0" t="s">
        <v>3737</v>
      </c>
    </row>
    <row customHeight="1" ht="11.25">
      <c r="A101" s="437" t="s">
        <v>16</v>
      </c>
      <c r="B101" s="0" t="s">
        <v>3735</v>
      </c>
      <c r="C101" s="0" t="s">
        <v>3736</v>
      </c>
      <c r="D101" s="0" t="s">
        <v>3738</v>
      </c>
      <c r="E101" s="0" t="s">
        <v>3739</v>
      </c>
      <c r="F101" s="0" t="s">
        <v>3740</v>
      </c>
      <c r="G101" s="0" t="s">
        <v>3741</v>
      </c>
    </row>
    <row customHeight="1" ht="11.25">
      <c r="A102" s="437" t="s">
        <v>16</v>
      </c>
      <c r="B102" s="0" t="s">
        <v>3735</v>
      </c>
      <c r="C102" s="0" t="s">
        <v>3736</v>
      </c>
      <c r="D102" s="0" t="s">
        <v>3554</v>
      </c>
      <c r="E102" s="0" t="s">
        <v>3742</v>
      </c>
      <c r="F102" s="0" t="s">
        <v>3504</v>
      </c>
      <c r="G102" s="0" t="s">
        <v>3743</v>
      </c>
    </row>
    <row customHeight="1" ht="11.25">
      <c r="A103" s="437" t="s">
        <v>16</v>
      </c>
      <c r="B103" s="0" t="s">
        <v>3735</v>
      </c>
      <c r="C103" s="0" t="s">
        <v>3736</v>
      </c>
      <c r="D103" s="0" t="s">
        <v>3744</v>
      </c>
      <c r="E103" s="0" t="s">
        <v>3745</v>
      </c>
      <c r="F103" s="0" t="s">
        <v>3504</v>
      </c>
      <c r="G103" s="0" t="s">
        <v>3746</v>
      </c>
    </row>
    <row customHeight="1" ht="11.25">
      <c r="A104" s="437" t="s">
        <v>16</v>
      </c>
      <c r="B104" s="0" t="s">
        <v>3735</v>
      </c>
      <c r="C104" s="0" t="s">
        <v>3736</v>
      </c>
      <c r="D104" s="0" t="s">
        <v>3747</v>
      </c>
      <c r="E104" s="0" t="s">
        <v>3748</v>
      </c>
      <c r="F104" s="0" t="s">
        <v>3504</v>
      </c>
      <c r="G104" s="0" t="s">
        <v>3749</v>
      </c>
    </row>
    <row customHeight="1" ht="11.25">
      <c r="A105" s="437" t="s">
        <v>16</v>
      </c>
      <c r="B105" s="0" t="s">
        <v>3735</v>
      </c>
      <c r="C105" s="0" t="s">
        <v>3736</v>
      </c>
      <c r="D105" s="0" t="s">
        <v>3750</v>
      </c>
      <c r="E105" s="0" t="s">
        <v>3751</v>
      </c>
      <c r="F105" s="0" t="s">
        <v>3504</v>
      </c>
      <c r="G105" s="0" t="s">
        <v>3752</v>
      </c>
    </row>
    <row customHeight="1" ht="11.25">
      <c r="A106" s="437" t="s">
        <v>16</v>
      </c>
      <c r="B106" s="0" t="s">
        <v>3735</v>
      </c>
      <c r="C106" s="0" t="s">
        <v>3736</v>
      </c>
      <c r="D106" s="0" t="s">
        <v>3753</v>
      </c>
      <c r="E106" s="0" t="s">
        <v>3754</v>
      </c>
      <c r="F106" s="0" t="s">
        <v>3504</v>
      </c>
      <c r="G106" s="0" t="s">
        <v>3755</v>
      </c>
    </row>
    <row customHeight="1" ht="11.25">
      <c r="A107" s="437" t="s">
        <v>16</v>
      </c>
      <c r="B107" s="0" t="s">
        <v>3735</v>
      </c>
      <c r="C107" s="0" t="s">
        <v>3736</v>
      </c>
      <c r="D107" s="0" t="s">
        <v>3756</v>
      </c>
      <c r="E107" s="0" t="s">
        <v>3757</v>
      </c>
      <c r="F107" s="0" t="s">
        <v>3504</v>
      </c>
      <c r="G107" s="0" t="s">
        <v>3758</v>
      </c>
    </row>
    <row customHeight="1" ht="11.25">
      <c r="A108" s="437" t="s">
        <v>16</v>
      </c>
      <c r="B108" s="0" t="s">
        <v>3735</v>
      </c>
      <c r="C108" s="0" t="s">
        <v>3736</v>
      </c>
      <c r="D108" s="0" t="s">
        <v>3759</v>
      </c>
      <c r="E108" s="0" t="s">
        <v>3760</v>
      </c>
      <c r="F108" s="0" t="s">
        <v>3504</v>
      </c>
      <c r="G108" s="0" t="s">
        <v>3761</v>
      </c>
    </row>
    <row customHeight="1" ht="11.25">
      <c r="A109" s="437" t="s">
        <v>16</v>
      </c>
      <c r="B109" s="0" t="s">
        <v>3735</v>
      </c>
      <c r="C109" s="0" t="s">
        <v>3736</v>
      </c>
      <c r="D109" s="0" t="s">
        <v>3762</v>
      </c>
      <c r="E109" s="0" t="s">
        <v>3763</v>
      </c>
      <c r="F109" s="0" t="s">
        <v>3504</v>
      </c>
      <c r="G109" s="0" t="s">
        <v>3764</v>
      </c>
    </row>
    <row customHeight="1" ht="11.25">
      <c r="A110" s="437" t="s">
        <v>16</v>
      </c>
      <c r="B110" s="0" t="s">
        <v>3735</v>
      </c>
      <c r="C110" s="0" t="s">
        <v>3736</v>
      </c>
      <c r="D110" s="0" t="s">
        <v>3765</v>
      </c>
      <c r="E110" s="0" t="s">
        <v>3766</v>
      </c>
      <c r="F110" s="0" t="s">
        <v>3504</v>
      </c>
      <c r="G110" s="0" t="s">
        <v>3767</v>
      </c>
    </row>
    <row customHeight="1" ht="11.25">
      <c r="A111" s="437" t="s">
        <v>16</v>
      </c>
      <c r="B111" s="0" t="s">
        <v>3735</v>
      </c>
      <c r="C111" s="0" t="s">
        <v>3736</v>
      </c>
      <c r="D111" s="0" t="s">
        <v>3610</v>
      </c>
      <c r="E111" s="0" t="s">
        <v>3768</v>
      </c>
      <c r="F111" s="0" t="s">
        <v>3504</v>
      </c>
      <c r="G111" s="0" t="s">
        <v>3769</v>
      </c>
    </row>
    <row customHeight="1" ht="11.25">
      <c r="A112" s="437" t="s">
        <v>16</v>
      </c>
      <c r="B112" s="0" t="s">
        <v>3735</v>
      </c>
      <c r="C112" s="0" t="s">
        <v>3736</v>
      </c>
      <c r="D112" s="0" t="s">
        <v>3770</v>
      </c>
      <c r="E112" s="0" t="s">
        <v>3771</v>
      </c>
      <c r="F112" s="0" t="s">
        <v>3504</v>
      </c>
      <c r="G112" s="0" t="s">
        <v>3772</v>
      </c>
    </row>
    <row customHeight="1" ht="11.25">
      <c r="A113" s="437" t="s">
        <v>16</v>
      </c>
      <c r="B113" s="0" t="s">
        <v>3735</v>
      </c>
      <c r="C113" s="0" t="s">
        <v>3736</v>
      </c>
      <c r="D113" s="0" t="s">
        <v>3773</v>
      </c>
      <c r="E113" s="0" t="s">
        <v>3774</v>
      </c>
      <c r="F113" s="0" t="s">
        <v>3504</v>
      </c>
      <c r="G113" s="0" t="s">
        <v>3775</v>
      </c>
    </row>
    <row customHeight="1" ht="11.25">
      <c r="A114" s="437" t="s">
        <v>16</v>
      </c>
      <c r="B114" s="0" t="s">
        <v>3735</v>
      </c>
      <c r="C114" s="0" t="s">
        <v>3736</v>
      </c>
      <c r="D114" s="0" t="s">
        <v>3776</v>
      </c>
      <c r="E114" s="0" t="s">
        <v>3777</v>
      </c>
      <c r="F114" s="0" t="s">
        <v>3504</v>
      </c>
      <c r="G114" s="0" t="s">
        <v>3778</v>
      </c>
    </row>
    <row customHeight="1" ht="11.25">
      <c r="A115" s="437" t="s">
        <v>16</v>
      </c>
      <c r="B115" s="0" t="s">
        <v>3779</v>
      </c>
      <c r="C115" s="0" t="s">
        <v>3780</v>
      </c>
      <c r="D115" s="0" t="s">
        <v>3779</v>
      </c>
      <c r="E115" s="0" t="s">
        <v>3780</v>
      </c>
      <c r="F115" s="0" t="s">
        <v>3501</v>
      </c>
      <c r="G115" s="0" t="s">
        <v>3781</v>
      </c>
    </row>
    <row customHeight="1" ht="11.25">
      <c r="A116" s="437" t="s">
        <v>16</v>
      </c>
      <c r="B116" s="0" t="s">
        <v>3779</v>
      </c>
      <c r="C116" s="0" t="s">
        <v>3780</v>
      </c>
      <c r="D116" s="0" t="s">
        <v>3782</v>
      </c>
      <c r="E116" s="0" t="s">
        <v>3783</v>
      </c>
      <c r="F116" s="0" t="s">
        <v>3504</v>
      </c>
      <c r="G116" s="0" t="s">
        <v>3784</v>
      </c>
    </row>
    <row customHeight="1" ht="11.25">
      <c r="A117" s="437" t="s">
        <v>16</v>
      </c>
      <c r="B117" s="0" t="s">
        <v>3779</v>
      </c>
      <c r="C117" s="0" t="s">
        <v>3780</v>
      </c>
      <c r="D117" s="0" t="s">
        <v>3785</v>
      </c>
      <c r="E117" s="0" t="s">
        <v>3786</v>
      </c>
      <c r="F117" s="0" t="s">
        <v>3504</v>
      </c>
      <c r="G117" s="0" t="s">
        <v>3787</v>
      </c>
    </row>
    <row customHeight="1" ht="11.25">
      <c r="A118" s="437" t="s">
        <v>16</v>
      </c>
      <c r="B118" s="0" t="s">
        <v>3779</v>
      </c>
      <c r="C118" s="0" t="s">
        <v>3780</v>
      </c>
      <c r="D118" s="0" t="s">
        <v>3788</v>
      </c>
      <c r="E118" s="0" t="s">
        <v>3789</v>
      </c>
      <c r="F118" s="0" t="s">
        <v>3504</v>
      </c>
      <c r="G118" s="0" t="s">
        <v>3790</v>
      </c>
    </row>
    <row customHeight="1" ht="11.25">
      <c r="A119" s="437" t="s">
        <v>16</v>
      </c>
      <c r="B119" s="0" t="s">
        <v>3779</v>
      </c>
      <c r="C119" s="0" t="s">
        <v>3780</v>
      </c>
      <c r="D119" s="0" t="s">
        <v>3791</v>
      </c>
      <c r="E119" s="0" t="s">
        <v>3792</v>
      </c>
      <c r="F119" s="0" t="s">
        <v>3504</v>
      </c>
      <c r="G119" s="0" t="s">
        <v>3793</v>
      </c>
    </row>
    <row customHeight="1" ht="11.25">
      <c r="A120" s="437" t="s">
        <v>16</v>
      </c>
      <c r="B120" s="0" t="s">
        <v>3779</v>
      </c>
      <c r="C120" s="0" t="s">
        <v>3780</v>
      </c>
      <c r="D120" s="0" t="s">
        <v>3794</v>
      </c>
      <c r="E120" s="0" t="s">
        <v>3795</v>
      </c>
      <c r="F120" s="0" t="s">
        <v>3504</v>
      </c>
      <c r="G120" s="0" t="s">
        <v>3796</v>
      </c>
    </row>
    <row customHeight="1" ht="11.25">
      <c r="A121" s="437" t="s">
        <v>16</v>
      </c>
      <c r="B121" s="0" t="s">
        <v>3779</v>
      </c>
      <c r="C121" s="0" t="s">
        <v>3780</v>
      </c>
      <c r="D121" s="0" t="s">
        <v>3797</v>
      </c>
      <c r="E121" s="0" t="s">
        <v>3798</v>
      </c>
      <c r="F121" s="0" t="s">
        <v>3504</v>
      </c>
      <c r="G121" s="0" t="s">
        <v>3799</v>
      </c>
    </row>
    <row customHeight="1" ht="11.25">
      <c r="A122" s="437" t="s">
        <v>16</v>
      </c>
      <c r="B122" s="0" t="s">
        <v>3779</v>
      </c>
      <c r="C122" s="0" t="s">
        <v>3780</v>
      </c>
      <c r="D122" s="0" t="s">
        <v>3800</v>
      </c>
      <c r="E122" s="0" t="s">
        <v>3801</v>
      </c>
      <c r="F122" s="0" t="s">
        <v>3504</v>
      </c>
      <c r="G122" s="0" t="s">
        <v>3802</v>
      </c>
    </row>
    <row customHeight="1" ht="11.25">
      <c r="A123" s="437" t="s">
        <v>16</v>
      </c>
      <c r="B123" s="0" t="s">
        <v>3779</v>
      </c>
      <c r="C123" s="0" t="s">
        <v>3780</v>
      </c>
      <c r="D123" s="0" t="s">
        <v>3803</v>
      </c>
      <c r="E123" s="0" t="s">
        <v>3804</v>
      </c>
      <c r="F123" s="0" t="s">
        <v>3504</v>
      </c>
      <c r="G123" s="0" t="s">
        <v>3805</v>
      </c>
    </row>
    <row customHeight="1" ht="11.25">
      <c r="A124" s="437" t="s">
        <v>16</v>
      </c>
      <c r="B124" s="0" t="s">
        <v>3779</v>
      </c>
      <c r="C124" s="0" t="s">
        <v>3780</v>
      </c>
      <c r="D124" s="0" t="s">
        <v>3806</v>
      </c>
      <c r="E124" s="0" t="s">
        <v>3807</v>
      </c>
      <c r="F124" s="0" t="s">
        <v>3504</v>
      </c>
      <c r="G124" s="0" t="s">
        <v>3808</v>
      </c>
    </row>
    <row customHeight="1" ht="11.25">
      <c r="A125" s="437" t="s">
        <v>16</v>
      </c>
      <c r="B125" s="0" t="s">
        <v>3779</v>
      </c>
      <c r="C125" s="0" t="s">
        <v>3780</v>
      </c>
      <c r="D125" s="0" t="s">
        <v>3809</v>
      </c>
      <c r="E125" s="0" t="s">
        <v>3810</v>
      </c>
      <c r="F125" s="0" t="s">
        <v>3504</v>
      </c>
      <c r="G125" s="0" t="s">
        <v>3811</v>
      </c>
    </row>
    <row customHeight="1" ht="11.25">
      <c r="A126" s="437" t="s">
        <v>16</v>
      </c>
      <c r="B126" s="0" t="s">
        <v>3779</v>
      </c>
      <c r="C126" s="0" t="s">
        <v>3780</v>
      </c>
      <c r="D126" s="0" t="s">
        <v>3812</v>
      </c>
      <c r="E126" s="0" t="s">
        <v>3813</v>
      </c>
      <c r="F126" s="0" t="s">
        <v>3504</v>
      </c>
      <c r="G126" s="0" t="s">
        <v>3814</v>
      </c>
    </row>
    <row customHeight="1" ht="11.25">
      <c r="A127" s="437" t="s">
        <v>16</v>
      </c>
      <c r="B127" s="0" t="s">
        <v>3779</v>
      </c>
      <c r="C127" s="0" t="s">
        <v>3780</v>
      </c>
      <c r="D127" s="0" t="s">
        <v>3815</v>
      </c>
      <c r="E127" s="0" t="s">
        <v>3816</v>
      </c>
      <c r="F127" s="0" t="s">
        <v>3504</v>
      </c>
      <c r="G127" s="0" t="s">
        <v>3817</v>
      </c>
    </row>
    <row customHeight="1" ht="11.25">
      <c r="A128" s="437" t="s">
        <v>16</v>
      </c>
      <c r="B128" s="0" t="s">
        <v>3818</v>
      </c>
      <c r="C128" s="0" t="s">
        <v>3819</v>
      </c>
      <c r="D128" s="0" t="s">
        <v>3818</v>
      </c>
      <c r="E128" s="0" t="s">
        <v>3819</v>
      </c>
      <c r="F128" s="0" t="s">
        <v>3501</v>
      </c>
      <c r="G128" s="0" t="s">
        <v>3820</v>
      </c>
    </row>
    <row customHeight="1" ht="11.25">
      <c r="A129" s="437" t="s">
        <v>16</v>
      </c>
      <c r="B129" s="0" t="s">
        <v>3818</v>
      </c>
      <c r="C129" s="0" t="s">
        <v>3819</v>
      </c>
      <c r="D129" s="0" t="s">
        <v>3821</v>
      </c>
      <c r="E129" s="0" t="s">
        <v>3822</v>
      </c>
      <c r="F129" s="0" t="s">
        <v>3504</v>
      </c>
      <c r="G129" s="0" t="s">
        <v>3823</v>
      </c>
    </row>
    <row customHeight="1" ht="11.25">
      <c r="A130" s="437" t="s">
        <v>16</v>
      </c>
      <c r="B130" s="0" t="s">
        <v>3818</v>
      </c>
      <c r="C130" s="0" t="s">
        <v>3819</v>
      </c>
      <c r="D130" s="0" t="s">
        <v>3824</v>
      </c>
      <c r="E130" s="0" t="s">
        <v>3825</v>
      </c>
      <c r="F130" s="0" t="s">
        <v>3504</v>
      </c>
      <c r="G130" s="0" t="s">
        <v>3826</v>
      </c>
    </row>
    <row customHeight="1" ht="11.25">
      <c r="A131" s="437" t="s">
        <v>16</v>
      </c>
      <c r="B131" s="0" t="s">
        <v>3818</v>
      </c>
      <c r="C131" s="0" t="s">
        <v>3819</v>
      </c>
      <c r="D131" s="0" t="s">
        <v>3827</v>
      </c>
      <c r="E131" s="0" t="s">
        <v>3828</v>
      </c>
      <c r="F131" s="0" t="s">
        <v>3504</v>
      </c>
      <c r="G131" s="0" t="s">
        <v>3829</v>
      </c>
    </row>
    <row customHeight="1" ht="11.25">
      <c r="A132" s="437" t="s">
        <v>16</v>
      </c>
      <c r="B132" s="0" t="s">
        <v>3818</v>
      </c>
      <c r="C132" s="0" t="s">
        <v>3819</v>
      </c>
      <c r="D132" s="0" t="s">
        <v>3830</v>
      </c>
      <c r="E132" s="0" t="s">
        <v>3831</v>
      </c>
      <c r="F132" s="0" t="s">
        <v>3504</v>
      </c>
      <c r="G132" s="0" t="s">
        <v>3832</v>
      </c>
    </row>
    <row customHeight="1" ht="11.25">
      <c r="A133" s="437" t="s">
        <v>16</v>
      </c>
      <c r="B133" s="0" t="s">
        <v>3818</v>
      </c>
      <c r="C133" s="0" t="s">
        <v>3819</v>
      </c>
      <c r="D133" s="0" t="s">
        <v>3833</v>
      </c>
      <c r="E133" s="0" t="s">
        <v>3834</v>
      </c>
      <c r="F133" s="0" t="s">
        <v>3504</v>
      </c>
      <c r="G133" s="0" t="s">
        <v>3835</v>
      </c>
    </row>
    <row customHeight="1" ht="11.25">
      <c r="A134" s="437" t="s">
        <v>16</v>
      </c>
      <c r="B134" s="0" t="s">
        <v>3818</v>
      </c>
      <c r="C134" s="0" t="s">
        <v>3819</v>
      </c>
      <c r="D134" s="0" t="s">
        <v>3836</v>
      </c>
      <c r="E134" s="0" t="s">
        <v>3837</v>
      </c>
      <c r="F134" s="0" t="s">
        <v>3504</v>
      </c>
      <c r="G134" s="0" t="s">
        <v>3838</v>
      </c>
    </row>
    <row customHeight="1" ht="11.25">
      <c r="A135" s="437" t="s">
        <v>16</v>
      </c>
      <c r="B135" s="0" t="s">
        <v>3839</v>
      </c>
      <c r="C135" s="0" t="s">
        <v>3840</v>
      </c>
      <c r="D135" s="0" t="s">
        <v>3839</v>
      </c>
      <c r="E135" s="0" t="s">
        <v>3840</v>
      </c>
      <c r="F135" s="0" t="s">
        <v>3501</v>
      </c>
      <c r="G135" s="0" t="s">
        <v>3841</v>
      </c>
    </row>
    <row customHeight="1" ht="11.25">
      <c r="A136" s="437" t="s">
        <v>16</v>
      </c>
      <c r="B136" s="0" t="s">
        <v>3839</v>
      </c>
      <c r="C136" s="0" t="s">
        <v>3840</v>
      </c>
      <c r="D136" s="0" t="s">
        <v>3842</v>
      </c>
      <c r="E136" s="0" t="s">
        <v>3843</v>
      </c>
      <c r="F136" s="0" t="s">
        <v>3504</v>
      </c>
      <c r="G136" s="0" t="s">
        <v>3844</v>
      </c>
    </row>
    <row customHeight="1" ht="11.25">
      <c r="A137" s="437" t="s">
        <v>16</v>
      </c>
      <c r="B137" s="0" t="s">
        <v>3839</v>
      </c>
      <c r="C137" s="0" t="s">
        <v>3840</v>
      </c>
      <c r="D137" s="0" t="s">
        <v>3845</v>
      </c>
      <c r="E137" s="0" t="s">
        <v>3846</v>
      </c>
      <c r="F137" s="0" t="s">
        <v>3504</v>
      </c>
      <c r="G137" s="0" t="s">
        <v>3847</v>
      </c>
    </row>
    <row customHeight="1" ht="11.25">
      <c r="A138" s="437" t="s">
        <v>16</v>
      </c>
      <c r="B138" s="0" t="s">
        <v>3839</v>
      </c>
      <c r="C138" s="0" t="s">
        <v>3840</v>
      </c>
      <c r="D138" s="0" t="s">
        <v>3848</v>
      </c>
      <c r="E138" s="0" t="s">
        <v>3849</v>
      </c>
      <c r="F138" s="0" t="s">
        <v>3504</v>
      </c>
      <c r="G138" s="0" t="s">
        <v>3850</v>
      </c>
    </row>
    <row customHeight="1" ht="11.25">
      <c r="A139" s="437" t="s">
        <v>16</v>
      </c>
      <c r="B139" s="0" t="s">
        <v>3839</v>
      </c>
      <c r="C139" s="0" t="s">
        <v>3840</v>
      </c>
      <c r="D139" s="0" t="s">
        <v>3851</v>
      </c>
      <c r="E139" s="0" t="s">
        <v>3852</v>
      </c>
      <c r="F139" s="0" t="s">
        <v>3504</v>
      </c>
      <c r="G139" s="0" t="s">
        <v>3853</v>
      </c>
    </row>
    <row customHeight="1" ht="11.25">
      <c r="A140" s="437" t="s">
        <v>16</v>
      </c>
      <c r="B140" s="0" t="s">
        <v>3839</v>
      </c>
      <c r="C140" s="0" t="s">
        <v>3840</v>
      </c>
      <c r="D140" s="0" t="s">
        <v>3854</v>
      </c>
      <c r="E140" s="0" t="s">
        <v>3855</v>
      </c>
      <c r="F140" s="0" t="s">
        <v>3504</v>
      </c>
      <c r="G140" s="0" t="s">
        <v>3856</v>
      </c>
    </row>
    <row customHeight="1" ht="11.25">
      <c r="A141" s="437" t="s">
        <v>16</v>
      </c>
      <c r="B141" s="0" t="s">
        <v>3839</v>
      </c>
      <c r="C141" s="0" t="s">
        <v>3840</v>
      </c>
      <c r="D141" s="0" t="s">
        <v>3857</v>
      </c>
      <c r="E141" s="0" t="s">
        <v>3858</v>
      </c>
      <c r="F141" s="0" t="s">
        <v>3504</v>
      </c>
      <c r="G141" s="0" t="s">
        <v>3859</v>
      </c>
    </row>
    <row customHeight="1" ht="11.25">
      <c r="A142" s="437" t="s">
        <v>16</v>
      </c>
      <c r="B142" s="0" t="s">
        <v>3839</v>
      </c>
      <c r="C142" s="0" t="s">
        <v>3840</v>
      </c>
      <c r="D142" s="0" t="s">
        <v>3860</v>
      </c>
      <c r="E142" s="0" t="s">
        <v>3861</v>
      </c>
      <c r="F142" s="0" t="s">
        <v>3504</v>
      </c>
      <c r="G142" s="0" t="s">
        <v>3862</v>
      </c>
    </row>
    <row customHeight="1" ht="11.25">
      <c r="A143" s="437" t="s">
        <v>16</v>
      </c>
      <c r="B143" s="0" t="s">
        <v>3839</v>
      </c>
      <c r="C143" s="0" t="s">
        <v>3840</v>
      </c>
      <c r="D143" s="0" t="s">
        <v>3863</v>
      </c>
      <c r="E143" s="0" t="s">
        <v>3864</v>
      </c>
      <c r="F143" s="0" t="s">
        <v>3504</v>
      </c>
      <c r="G143" s="0" t="s">
        <v>3865</v>
      </c>
    </row>
    <row customHeight="1" ht="11.25">
      <c r="A144" s="437" t="s">
        <v>16</v>
      </c>
      <c r="B144" s="0" t="s">
        <v>3839</v>
      </c>
      <c r="C144" s="0" t="s">
        <v>3840</v>
      </c>
      <c r="D144" s="0" t="s">
        <v>3866</v>
      </c>
      <c r="E144" s="0" t="s">
        <v>3867</v>
      </c>
      <c r="F144" s="0" t="s">
        <v>3504</v>
      </c>
      <c r="G144" s="0" t="s">
        <v>3868</v>
      </c>
    </row>
    <row customHeight="1" ht="11.25">
      <c r="A145" s="437" t="s">
        <v>16</v>
      </c>
      <c r="B145" s="0" t="s">
        <v>3839</v>
      </c>
      <c r="C145" s="0" t="s">
        <v>3840</v>
      </c>
      <c r="D145" s="0" t="s">
        <v>3869</v>
      </c>
      <c r="E145" s="0" t="s">
        <v>3870</v>
      </c>
      <c r="F145" s="0" t="s">
        <v>3504</v>
      </c>
      <c r="G145" s="0" t="s">
        <v>3871</v>
      </c>
    </row>
    <row customHeight="1" ht="11.25">
      <c r="A146" s="437" t="s">
        <v>16</v>
      </c>
      <c r="B146" s="0" t="s">
        <v>3839</v>
      </c>
      <c r="C146" s="0" t="s">
        <v>3840</v>
      </c>
      <c r="D146" s="0" t="s">
        <v>3872</v>
      </c>
      <c r="E146" s="0" t="s">
        <v>3873</v>
      </c>
      <c r="F146" s="0" t="s">
        <v>3504</v>
      </c>
      <c r="G146" s="0" t="s">
        <v>3874</v>
      </c>
    </row>
    <row customHeight="1" ht="11.25">
      <c r="A147" s="437" t="s">
        <v>16</v>
      </c>
      <c r="B147" s="0" t="s">
        <v>3839</v>
      </c>
      <c r="C147" s="0" t="s">
        <v>3840</v>
      </c>
      <c r="D147" s="0" t="s">
        <v>3875</v>
      </c>
      <c r="E147" s="0" t="s">
        <v>3876</v>
      </c>
      <c r="F147" s="0" t="s">
        <v>3504</v>
      </c>
      <c r="G147" s="0" t="s">
        <v>3877</v>
      </c>
    </row>
    <row customHeight="1" ht="11.25">
      <c r="A148" s="437" t="s">
        <v>16</v>
      </c>
      <c r="B148" s="0" t="s">
        <v>3839</v>
      </c>
      <c r="C148" s="0" t="s">
        <v>3840</v>
      </c>
      <c r="D148" s="0" t="s">
        <v>3878</v>
      </c>
      <c r="E148" s="0" t="s">
        <v>3879</v>
      </c>
      <c r="F148" s="0" t="s">
        <v>3504</v>
      </c>
      <c r="G148" s="0" t="s">
        <v>3880</v>
      </c>
    </row>
    <row customHeight="1" ht="11.25">
      <c r="A149" s="437" t="s">
        <v>16</v>
      </c>
      <c r="B149" s="0" t="s">
        <v>3881</v>
      </c>
      <c r="C149" s="0" t="s">
        <v>3882</v>
      </c>
      <c r="D149" s="0" t="s">
        <v>3881</v>
      </c>
      <c r="E149" s="0" t="s">
        <v>3882</v>
      </c>
      <c r="F149" s="0" t="s">
        <v>3501</v>
      </c>
      <c r="G149" s="0" t="s">
        <v>3883</v>
      </c>
    </row>
    <row customHeight="1" ht="11.25">
      <c r="A150" s="437" t="s">
        <v>16</v>
      </c>
      <c r="B150" s="0" t="s">
        <v>3881</v>
      </c>
      <c r="C150" s="0" t="s">
        <v>3882</v>
      </c>
      <c r="D150" s="0" t="s">
        <v>3884</v>
      </c>
      <c r="E150" s="0" t="s">
        <v>3885</v>
      </c>
      <c r="F150" s="0" t="s">
        <v>3504</v>
      </c>
      <c r="G150" s="0" t="s">
        <v>3886</v>
      </c>
    </row>
    <row customHeight="1" ht="11.25">
      <c r="A151" s="437" t="s">
        <v>16</v>
      </c>
      <c r="B151" s="0" t="s">
        <v>3881</v>
      </c>
      <c r="C151" s="0" t="s">
        <v>3882</v>
      </c>
      <c r="D151" s="0" t="s">
        <v>3887</v>
      </c>
      <c r="E151" s="0" t="s">
        <v>3888</v>
      </c>
      <c r="F151" s="0" t="s">
        <v>3504</v>
      </c>
      <c r="G151" s="0" t="s">
        <v>3889</v>
      </c>
    </row>
    <row customHeight="1" ht="11.25">
      <c r="A152" s="437" t="s">
        <v>16</v>
      </c>
      <c r="B152" s="0" t="s">
        <v>3881</v>
      </c>
      <c r="C152" s="0" t="s">
        <v>3882</v>
      </c>
      <c r="D152" s="0" t="s">
        <v>3890</v>
      </c>
      <c r="E152" s="0" t="s">
        <v>3891</v>
      </c>
      <c r="F152" s="0" t="s">
        <v>3504</v>
      </c>
      <c r="G152" s="0" t="s">
        <v>3892</v>
      </c>
    </row>
    <row customHeight="1" ht="11.25">
      <c r="A153" s="437" t="s">
        <v>16</v>
      </c>
      <c r="B153" s="0" t="s">
        <v>3881</v>
      </c>
      <c r="C153" s="0" t="s">
        <v>3882</v>
      </c>
      <c r="D153" s="0" t="s">
        <v>3893</v>
      </c>
      <c r="E153" s="0" t="s">
        <v>3894</v>
      </c>
      <c r="F153" s="0" t="s">
        <v>3504</v>
      </c>
      <c r="G153" s="0" t="s">
        <v>3895</v>
      </c>
    </row>
    <row customHeight="1" ht="11.25">
      <c r="A154" s="437" t="s">
        <v>16</v>
      </c>
      <c r="B154" s="0" t="s">
        <v>3881</v>
      </c>
      <c r="C154" s="0" t="s">
        <v>3882</v>
      </c>
      <c r="D154" s="0" t="s">
        <v>3896</v>
      </c>
      <c r="E154" s="0" t="s">
        <v>3897</v>
      </c>
      <c r="F154" s="0" t="s">
        <v>3504</v>
      </c>
      <c r="G154" s="0" t="s">
        <v>3898</v>
      </c>
    </row>
    <row customHeight="1" ht="11.25">
      <c r="A155" s="437" t="s">
        <v>16</v>
      </c>
      <c r="B155" s="0" t="s">
        <v>3881</v>
      </c>
      <c r="C155" s="0" t="s">
        <v>3882</v>
      </c>
      <c r="D155" s="0" t="s">
        <v>3899</v>
      </c>
      <c r="E155" s="0" t="s">
        <v>3900</v>
      </c>
      <c r="F155" s="0" t="s">
        <v>3504</v>
      </c>
      <c r="G155" s="0" t="s">
        <v>3901</v>
      </c>
    </row>
    <row customHeight="1" ht="11.25">
      <c r="A156" s="437" t="s">
        <v>16</v>
      </c>
      <c r="B156" s="0" t="s">
        <v>3881</v>
      </c>
      <c r="C156" s="0" t="s">
        <v>3882</v>
      </c>
      <c r="D156" s="0" t="s">
        <v>3902</v>
      </c>
      <c r="E156" s="0" t="s">
        <v>3903</v>
      </c>
      <c r="F156" s="0" t="s">
        <v>3504</v>
      </c>
      <c r="G156" s="0" t="s">
        <v>3904</v>
      </c>
    </row>
    <row customHeight="1" ht="11.25">
      <c r="A157" s="437" t="s">
        <v>16</v>
      </c>
      <c r="B157" s="0" t="s">
        <v>3881</v>
      </c>
      <c r="C157" s="0" t="s">
        <v>3882</v>
      </c>
      <c r="D157" s="0" t="s">
        <v>3905</v>
      </c>
      <c r="E157" s="0" t="s">
        <v>3906</v>
      </c>
      <c r="F157" s="0" t="s">
        <v>3504</v>
      </c>
      <c r="G157" s="0" t="s">
        <v>3907</v>
      </c>
    </row>
    <row customHeight="1" ht="11.25">
      <c r="A158" s="437" t="s">
        <v>16</v>
      </c>
      <c r="B158" s="0" t="s">
        <v>3881</v>
      </c>
      <c r="C158" s="0" t="s">
        <v>3882</v>
      </c>
      <c r="D158" s="0" t="s">
        <v>3908</v>
      </c>
      <c r="E158" s="0" t="s">
        <v>3909</v>
      </c>
      <c r="F158" s="0" t="s">
        <v>3504</v>
      </c>
      <c r="G158" s="0" t="s">
        <v>3910</v>
      </c>
    </row>
    <row customHeight="1" ht="11.25">
      <c r="A159" s="437" t="s">
        <v>16</v>
      </c>
      <c r="B159" s="0" t="s">
        <v>3881</v>
      </c>
      <c r="C159" s="0" t="s">
        <v>3882</v>
      </c>
      <c r="D159" s="0" t="s">
        <v>3911</v>
      </c>
      <c r="E159" s="0" t="s">
        <v>3912</v>
      </c>
      <c r="F159" s="0" t="s">
        <v>3504</v>
      </c>
      <c r="G159" s="0" t="s">
        <v>3913</v>
      </c>
    </row>
    <row customHeight="1" ht="11.25">
      <c r="A160" s="437" t="s">
        <v>16</v>
      </c>
      <c r="B160" s="0" t="s">
        <v>3881</v>
      </c>
      <c r="C160" s="0" t="s">
        <v>3882</v>
      </c>
      <c r="D160" s="0" t="s">
        <v>3914</v>
      </c>
      <c r="E160" s="0" t="s">
        <v>3915</v>
      </c>
      <c r="F160" s="0" t="s">
        <v>3504</v>
      </c>
      <c r="G160" s="0" t="s">
        <v>3916</v>
      </c>
    </row>
    <row customHeight="1" ht="11.25">
      <c r="A161" s="437" t="s">
        <v>16</v>
      </c>
      <c r="B161" s="0" t="s">
        <v>3881</v>
      </c>
      <c r="C161" s="0" t="s">
        <v>3882</v>
      </c>
      <c r="D161" s="0" t="s">
        <v>3917</v>
      </c>
      <c r="E161" s="0" t="s">
        <v>3918</v>
      </c>
      <c r="F161" s="0" t="s">
        <v>3504</v>
      </c>
      <c r="G161" s="0" t="s">
        <v>3919</v>
      </c>
    </row>
    <row customHeight="1" ht="11.25">
      <c r="A162" s="437" t="s">
        <v>16</v>
      </c>
      <c r="B162" s="0" t="s">
        <v>3920</v>
      </c>
      <c r="C162" s="0" t="s">
        <v>3921</v>
      </c>
      <c r="D162" s="0" t="s">
        <v>3920</v>
      </c>
      <c r="E162" s="0" t="s">
        <v>3921</v>
      </c>
      <c r="F162" s="0" t="s">
        <v>3501</v>
      </c>
      <c r="G162" s="0" t="s">
        <v>3922</v>
      </c>
    </row>
    <row customHeight="1" ht="11.25">
      <c r="A163" s="437" t="s">
        <v>16</v>
      </c>
      <c r="B163" s="0" t="s">
        <v>3920</v>
      </c>
      <c r="C163" s="0" t="s">
        <v>3921</v>
      </c>
      <c r="D163" s="0" t="s">
        <v>3923</v>
      </c>
      <c r="E163" s="0" t="s">
        <v>3924</v>
      </c>
      <c r="F163" s="0" t="s">
        <v>3517</v>
      </c>
      <c r="G163" s="0" t="s">
        <v>3925</v>
      </c>
    </row>
    <row customHeight="1" ht="11.25">
      <c r="A164" s="437" t="s">
        <v>16</v>
      </c>
      <c r="B164" s="0" t="s">
        <v>3920</v>
      </c>
      <c r="C164" s="0" t="s">
        <v>3921</v>
      </c>
      <c r="D164" s="0" t="s">
        <v>3926</v>
      </c>
      <c r="E164" s="0" t="s">
        <v>3927</v>
      </c>
      <c r="F164" s="0" t="s">
        <v>3517</v>
      </c>
      <c r="G164" s="0" t="s">
        <v>3928</v>
      </c>
    </row>
    <row customHeight="1" ht="11.25">
      <c r="A165" s="437" t="s">
        <v>16</v>
      </c>
      <c r="B165" s="0" t="s">
        <v>3920</v>
      </c>
      <c r="C165" s="0" t="s">
        <v>3921</v>
      </c>
      <c r="D165" s="0" t="s">
        <v>3929</v>
      </c>
      <c r="E165" s="0" t="s">
        <v>3930</v>
      </c>
      <c r="F165" s="0" t="s">
        <v>3517</v>
      </c>
      <c r="G165" s="0" t="s">
        <v>3931</v>
      </c>
    </row>
    <row customHeight="1" ht="11.25">
      <c r="A166" s="437" t="s">
        <v>16</v>
      </c>
      <c r="B166" s="0" t="s">
        <v>3920</v>
      </c>
      <c r="C166" s="0" t="s">
        <v>3921</v>
      </c>
      <c r="D166" s="0" t="s">
        <v>3932</v>
      </c>
      <c r="E166" s="0" t="s">
        <v>3933</v>
      </c>
      <c r="F166" s="0" t="s">
        <v>3504</v>
      </c>
      <c r="G166" s="0" t="s">
        <v>3934</v>
      </c>
    </row>
    <row customHeight="1" ht="11.25">
      <c r="A167" s="437" t="s">
        <v>16</v>
      </c>
      <c r="B167" s="0" t="s">
        <v>3920</v>
      </c>
      <c r="C167" s="0" t="s">
        <v>3921</v>
      </c>
      <c r="D167" s="0" t="s">
        <v>3935</v>
      </c>
      <c r="E167" s="0" t="s">
        <v>3936</v>
      </c>
      <c r="F167" s="0" t="s">
        <v>3504</v>
      </c>
      <c r="G167" s="0" t="s">
        <v>3937</v>
      </c>
    </row>
    <row customHeight="1" ht="11.25">
      <c r="A168" s="437" t="s">
        <v>16</v>
      </c>
      <c r="B168" s="0" t="s">
        <v>3920</v>
      </c>
      <c r="C168" s="0" t="s">
        <v>3921</v>
      </c>
      <c r="D168" s="0" t="s">
        <v>3938</v>
      </c>
      <c r="E168" s="0" t="s">
        <v>3939</v>
      </c>
      <c r="F168" s="0" t="s">
        <v>3504</v>
      </c>
      <c r="G168" s="0" t="s">
        <v>3940</v>
      </c>
    </row>
    <row customHeight="1" ht="11.25">
      <c r="A169" s="437" t="s">
        <v>16</v>
      </c>
      <c r="B169" s="0" t="s">
        <v>3920</v>
      </c>
      <c r="C169" s="0" t="s">
        <v>3921</v>
      </c>
      <c r="D169" s="0" t="s">
        <v>3941</v>
      </c>
      <c r="E169" s="0" t="s">
        <v>3942</v>
      </c>
      <c r="F169" s="0" t="s">
        <v>3504</v>
      </c>
      <c r="G169" s="0" t="s">
        <v>3943</v>
      </c>
    </row>
    <row customHeight="1" ht="11.25">
      <c r="A170" s="437" t="s">
        <v>16</v>
      </c>
      <c r="B170" s="0" t="s">
        <v>3920</v>
      </c>
      <c r="C170" s="0" t="s">
        <v>3921</v>
      </c>
      <c r="D170" s="0" t="s">
        <v>3944</v>
      </c>
      <c r="E170" s="0" t="s">
        <v>3945</v>
      </c>
      <c r="F170" s="0" t="s">
        <v>3504</v>
      </c>
      <c r="G170" s="0" t="s">
        <v>3946</v>
      </c>
    </row>
    <row customHeight="1" ht="11.25">
      <c r="A171" s="437" t="s">
        <v>16</v>
      </c>
      <c r="B171" s="0" t="s">
        <v>3920</v>
      </c>
      <c r="C171" s="0" t="s">
        <v>3921</v>
      </c>
      <c r="D171" s="0" t="s">
        <v>3947</v>
      </c>
      <c r="E171" s="0" t="s">
        <v>3948</v>
      </c>
      <c r="F171" s="0" t="s">
        <v>3504</v>
      </c>
      <c r="G171" s="0" t="s">
        <v>3949</v>
      </c>
    </row>
    <row customHeight="1" ht="11.25">
      <c r="A172" s="437" t="s">
        <v>16</v>
      </c>
      <c r="B172" s="0" t="s">
        <v>3920</v>
      </c>
      <c r="C172" s="0" t="s">
        <v>3921</v>
      </c>
      <c r="D172" s="0" t="s">
        <v>3950</v>
      </c>
      <c r="E172" s="0" t="s">
        <v>3951</v>
      </c>
      <c r="F172" s="0" t="s">
        <v>3504</v>
      </c>
      <c r="G172" s="0" t="s">
        <v>3952</v>
      </c>
    </row>
    <row customHeight="1" ht="11.25">
      <c r="A173" s="437" t="s">
        <v>16</v>
      </c>
      <c r="B173" s="0" t="s">
        <v>3920</v>
      </c>
      <c r="C173" s="0" t="s">
        <v>3921</v>
      </c>
      <c r="D173" s="0" t="s">
        <v>3953</v>
      </c>
      <c r="E173" s="0" t="s">
        <v>3954</v>
      </c>
      <c r="F173" s="0" t="s">
        <v>3504</v>
      </c>
      <c r="G173" s="0" t="s">
        <v>3955</v>
      </c>
    </row>
    <row customHeight="1" ht="11.25">
      <c r="A174" s="437" t="s">
        <v>16</v>
      </c>
      <c r="B174" s="0" t="s">
        <v>3920</v>
      </c>
      <c r="C174" s="0" t="s">
        <v>3921</v>
      </c>
      <c r="D174" s="0" t="s">
        <v>3956</v>
      </c>
      <c r="E174" s="0" t="s">
        <v>3957</v>
      </c>
      <c r="F174" s="0" t="s">
        <v>3504</v>
      </c>
      <c r="G174" s="0" t="s">
        <v>3958</v>
      </c>
    </row>
    <row customHeight="1" ht="11.25">
      <c r="A175" s="437" t="s">
        <v>16</v>
      </c>
      <c r="B175" s="0" t="s">
        <v>3920</v>
      </c>
      <c r="C175" s="0" t="s">
        <v>3921</v>
      </c>
      <c r="D175" s="0" t="s">
        <v>3959</v>
      </c>
      <c r="E175" s="0" t="s">
        <v>3960</v>
      </c>
      <c r="F175" s="0" t="s">
        <v>3504</v>
      </c>
      <c r="G175" s="0" t="s">
        <v>3961</v>
      </c>
    </row>
    <row customHeight="1" ht="11.25">
      <c r="A176" s="437" t="s">
        <v>16</v>
      </c>
      <c r="B176" s="0" t="s">
        <v>3962</v>
      </c>
      <c r="C176" s="0" t="s">
        <v>3963</v>
      </c>
      <c r="D176" s="0" t="s">
        <v>3962</v>
      </c>
      <c r="E176" s="0" t="s">
        <v>3963</v>
      </c>
      <c r="F176" s="0" t="s">
        <v>3501</v>
      </c>
      <c r="G176" s="0" t="s">
        <v>3964</v>
      </c>
    </row>
    <row customHeight="1" ht="11.25">
      <c r="A177" s="437" t="s">
        <v>16</v>
      </c>
      <c r="B177" s="0" t="s">
        <v>3962</v>
      </c>
      <c r="C177" s="0" t="s">
        <v>3963</v>
      </c>
      <c r="D177" s="0" t="s">
        <v>3965</v>
      </c>
      <c r="E177" s="0" t="s">
        <v>3966</v>
      </c>
      <c r="F177" s="0" t="s">
        <v>3967</v>
      </c>
      <c r="G177" s="0" t="s">
        <v>3968</v>
      </c>
    </row>
    <row customHeight="1" ht="11.25">
      <c r="A178" s="437" t="s">
        <v>16</v>
      </c>
      <c r="B178" s="0" t="s">
        <v>3962</v>
      </c>
      <c r="C178" s="0" t="s">
        <v>3963</v>
      </c>
      <c r="D178" s="0" t="s">
        <v>3969</v>
      </c>
      <c r="E178" s="0" t="s">
        <v>3970</v>
      </c>
      <c r="F178" s="0" t="s">
        <v>3504</v>
      </c>
      <c r="G178" s="0" t="s">
        <v>3971</v>
      </c>
    </row>
    <row customHeight="1" ht="11.25">
      <c r="A179" s="437" t="s">
        <v>16</v>
      </c>
      <c r="B179" s="0" t="s">
        <v>3962</v>
      </c>
      <c r="C179" s="0" t="s">
        <v>3963</v>
      </c>
      <c r="D179" s="0" t="s">
        <v>3788</v>
      </c>
      <c r="E179" s="0" t="s">
        <v>3972</v>
      </c>
      <c r="F179" s="0" t="s">
        <v>3504</v>
      </c>
      <c r="G179" s="0" t="s">
        <v>3973</v>
      </c>
    </row>
    <row customHeight="1" ht="11.25">
      <c r="A180" s="437" t="s">
        <v>16</v>
      </c>
      <c r="B180" s="0" t="s">
        <v>3962</v>
      </c>
      <c r="C180" s="0" t="s">
        <v>3963</v>
      </c>
      <c r="D180" s="0" t="s">
        <v>3974</v>
      </c>
      <c r="E180" s="0" t="s">
        <v>3975</v>
      </c>
      <c r="F180" s="0" t="s">
        <v>3504</v>
      </c>
      <c r="G180" s="0" t="s">
        <v>3976</v>
      </c>
    </row>
    <row customHeight="1" ht="11.25">
      <c r="A181" s="437" t="s">
        <v>16</v>
      </c>
      <c r="B181" s="0" t="s">
        <v>3962</v>
      </c>
      <c r="C181" s="0" t="s">
        <v>3963</v>
      </c>
      <c r="D181" s="0" t="s">
        <v>3977</v>
      </c>
      <c r="E181" s="0" t="s">
        <v>3978</v>
      </c>
      <c r="F181" s="0" t="s">
        <v>3504</v>
      </c>
      <c r="G181" s="0" t="s">
        <v>3979</v>
      </c>
    </row>
    <row customHeight="1" ht="11.25">
      <c r="A182" s="437" t="s">
        <v>16</v>
      </c>
      <c r="B182" s="0" t="s">
        <v>3962</v>
      </c>
      <c r="C182" s="0" t="s">
        <v>3963</v>
      </c>
      <c r="D182" s="0" t="s">
        <v>3980</v>
      </c>
      <c r="E182" s="0" t="s">
        <v>3981</v>
      </c>
      <c r="F182" s="0" t="s">
        <v>3504</v>
      </c>
      <c r="G182" s="0" t="s">
        <v>3982</v>
      </c>
    </row>
    <row customHeight="1" ht="11.25">
      <c r="A183" s="437" t="s">
        <v>16</v>
      </c>
      <c r="B183" s="0" t="s">
        <v>3962</v>
      </c>
      <c r="C183" s="0" t="s">
        <v>3963</v>
      </c>
      <c r="D183" s="0" t="s">
        <v>3983</v>
      </c>
      <c r="E183" s="0" t="s">
        <v>3984</v>
      </c>
      <c r="F183" s="0" t="s">
        <v>3504</v>
      </c>
      <c r="G183" s="0" t="s">
        <v>3985</v>
      </c>
    </row>
    <row customHeight="1" ht="11.25">
      <c r="A184" s="437" t="s">
        <v>16</v>
      </c>
      <c r="B184" s="0" t="s">
        <v>3962</v>
      </c>
      <c r="C184" s="0" t="s">
        <v>3963</v>
      </c>
      <c r="D184" s="0" t="s">
        <v>3986</v>
      </c>
      <c r="E184" s="0" t="s">
        <v>3987</v>
      </c>
      <c r="F184" s="0" t="s">
        <v>3504</v>
      </c>
      <c r="G184" s="0" t="s">
        <v>3988</v>
      </c>
    </row>
    <row customHeight="1" ht="11.25">
      <c r="A185" s="437" t="s">
        <v>16</v>
      </c>
      <c r="B185" s="0" t="s">
        <v>3962</v>
      </c>
      <c r="C185" s="0" t="s">
        <v>3963</v>
      </c>
      <c r="D185" s="0" t="s">
        <v>3989</v>
      </c>
      <c r="E185" s="0" t="s">
        <v>3990</v>
      </c>
      <c r="F185" s="0" t="s">
        <v>3504</v>
      </c>
      <c r="G185" s="0" t="s">
        <v>3991</v>
      </c>
    </row>
    <row customHeight="1" ht="11.25">
      <c r="A186" s="437" t="s">
        <v>16</v>
      </c>
      <c r="B186" s="0" t="s">
        <v>3992</v>
      </c>
      <c r="C186" s="0" t="s">
        <v>3993</v>
      </c>
      <c r="D186" s="0" t="s">
        <v>3992</v>
      </c>
      <c r="E186" s="0" t="s">
        <v>3993</v>
      </c>
      <c r="F186" s="0" t="s">
        <v>3501</v>
      </c>
      <c r="G186" s="0" t="s">
        <v>3994</v>
      </c>
    </row>
    <row customHeight="1" ht="11.25">
      <c r="A187" s="437" t="s">
        <v>16</v>
      </c>
      <c r="B187" s="0" t="s">
        <v>3992</v>
      </c>
      <c r="C187" s="0" t="s">
        <v>3993</v>
      </c>
      <c r="D187" s="0" t="s">
        <v>3995</v>
      </c>
      <c r="E187" s="0" t="s">
        <v>3996</v>
      </c>
      <c r="F187" s="0" t="s">
        <v>3504</v>
      </c>
      <c r="G187" s="0" t="s">
        <v>3997</v>
      </c>
    </row>
    <row customHeight="1" ht="11.25">
      <c r="A188" s="437" t="s">
        <v>16</v>
      </c>
      <c r="B188" s="0" t="s">
        <v>3992</v>
      </c>
      <c r="C188" s="0" t="s">
        <v>3993</v>
      </c>
      <c r="D188" s="0" t="s">
        <v>3998</v>
      </c>
      <c r="E188" s="0" t="s">
        <v>3999</v>
      </c>
      <c r="F188" s="0" t="s">
        <v>3504</v>
      </c>
      <c r="G188" s="0" t="s">
        <v>4000</v>
      </c>
    </row>
    <row customHeight="1" ht="11.25">
      <c r="A189" s="437" t="s">
        <v>16</v>
      </c>
      <c r="B189" s="0" t="s">
        <v>3992</v>
      </c>
      <c r="C189" s="0" t="s">
        <v>3993</v>
      </c>
      <c r="D189" s="0" t="s">
        <v>4001</v>
      </c>
      <c r="E189" s="0" t="s">
        <v>4002</v>
      </c>
      <c r="F189" s="0" t="s">
        <v>3504</v>
      </c>
      <c r="G189" s="0" t="s">
        <v>4003</v>
      </c>
    </row>
    <row customHeight="1" ht="11.25">
      <c r="A190" s="437" t="s">
        <v>16</v>
      </c>
      <c r="B190" s="0" t="s">
        <v>3992</v>
      </c>
      <c r="C190" s="0" t="s">
        <v>3993</v>
      </c>
      <c r="D190" s="0" t="s">
        <v>4004</v>
      </c>
      <c r="E190" s="0" t="s">
        <v>4005</v>
      </c>
      <c r="F190" s="0" t="s">
        <v>3504</v>
      </c>
      <c r="G190" s="0" t="s">
        <v>4006</v>
      </c>
    </row>
    <row customHeight="1" ht="11.25">
      <c r="A191" s="437" t="s">
        <v>16</v>
      </c>
      <c r="B191" s="0" t="s">
        <v>3992</v>
      </c>
      <c r="C191" s="0" t="s">
        <v>3993</v>
      </c>
      <c r="D191" s="0" t="s">
        <v>4007</v>
      </c>
      <c r="E191" s="0" t="s">
        <v>4008</v>
      </c>
      <c r="F191" s="0" t="s">
        <v>3504</v>
      </c>
      <c r="G191" s="0" t="s">
        <v>4009</v>
      </c>
    </row>
    <row customHeight="1" ht="11.25">
      <c r="A192" s="437" t="s">
        <v>16</v>
      </c>
      <c r="B192" s="0" t="s">
        <v>3992</v>
      </c>
      <c r="C192" s="0" t="s">
        <v>3993</v>
      </c>
      <c r="D192" s="0" t="s">
        <v>4010</v>
      </c>
      <c r="E192" s="0" t="s">
        <v>4011</v>
      </c>
      <c r="F192" s="0" t="s">
        <v>3504</v>
      </c>
      <c r="G192" s="0" t="s">
        <v>4012</v>
      </c>
    </row>
    <row customHeight="1" ht="11.25">
      <c r="A193" s="437" t="s">
        <v>16</v>
      </c>
      <c r="B193" s="0" t="s">
        <v>3992</v>
      </c>
      <c r="C193" s="0" t="s">
        <v>3993</v>
      </c>
      <c r="D193" s="0" t="s">
        <v>4013</v>
      </c>
      <c r="E193" s="0" t="s">
        <v>4014</v>
      </c>
      <c r="F193" s="0" t="s">
        <v>3504</v>
      </c>
      <c r="G193" s="0" t="s">
        <v>4015</v>
      </c>
    </row>
    <row customHeight="1" ht="11.25">
      <c r="A194" s="437" t="s">
        <v>16</v>
      </c>
      <c r="B194" s="0" t="s">
        <v>3992</v>
      </c>
      <c r="C194" s="0" t="s">
        <v>3993</v>
      </c>
      <c r="D194" s="0" t="s">
        <v>4016</v>
      </c>
      <c r="E194" s="0" t="s">
        <v>4017</v>
      </c>
      <c r="F194" s="0" t="s">
        <v>3504</v>
      </c>
      <c r="G194" s="0" t="s">
        <v>4018</v>
      </c>
    </row>
    <row customHeight="1" ht="11.25">
      <c r="A195" s="437" t="s">
        <v>16</v>
      </c>
      <c r="B195" s="0" t="s">
        <v>4019</v>
      </c>
      <c r="C195" s="0" t="s">
        <v>4020</v>
      </c>
      <c r="D195" s="0" t="s">
        <v>4019</v>
      </c>
      <c r="E195" s="0" t="s">
        <v>4020</v>
      </c>
      <c r="F195" s="0" t="s">
        <v>3501</v>
      </c>
      <c r="G195" s="0" t="s">
        <v>4021</v>
      </c>
    </row>
    <row customHeight="1" ht="11.25">
      <c r="A196" s="437" t="s">
        <v>16</v>
      </c>
      <c r="B196" s="0" t="s">
        <v>4019</v>
      </c>
      <c r="C196" s="0" t="s">
        <v>4020</v>
      </c>
      <c r="D196" s="0" t="s">
        <v>4022</v>
      </c>
      <c r="E196" s="0" t="s">
        <v>4023</v>
      </c>
      <c r="F196" s="0" t="s">
        <v>3504</v>
      </c>
      <c r="G196" s="0" t="s">
        <v>4024</v>
      </c>
    </row>
    <row customHeight="1" ht="11.25">
      <c r="A197" s="437" t="s">
        <v>16</v>
      </c>
      <c r="B197" s="0" t="s">
        <v>4019</v>
      </c>
      <c r="C197" s="0" t="s">
        <v>4020</v>
      </c>
      <c r="D197" s="0" t="s">
        <v>4025</v>
      </c>
      <c r="E197" s="0" t="s">
        <v>4026</v>
      </c>
      <c r="F197" s="0" t="s">
        <v>3504</v>
      </c>
      <c r="G197" s="0" t="s">
        <v>4027</v>
      </c>
    </row>
    <row customHeight="1" ht="11.25">
      <c r="A198" s="437" t="s">
        <v>16</v>
      </c>
      <c r="B198" s="0" t="s">
        <v>4019</v>
      </c>
      <c r="C198" s="0" t="s">
        <v>4020</v>
      </c>
      <c r="D198" s="0" t="s">
        <v>4028</v>
      </c>
      <c r="E198" s="0" t="s">
        <v>4029</v>
      </c>
      <c r="F198" s="0" t="s">
        <v>3504</v>
      </c>
      <c r="G198" s="0" t="s">
        <v>4030</v>
      </c>
    </row>
    <row customHeight="1" ht="11.25">
      <c r="A199" s="437" t="s">
        <v>16</v>
      </c>
      <c r="B199" s="0" t="s">
        <v>4019</v>
      </c>
      <c r="C199" s="0" t="s">
        <v>4020</v>
      </c>
      <c r="D199" s="0" t="s">
        <v>4031</v>
      </c>
      <c r="E199" s="0" t="s">
        <v>4032</v>
      </c>
      <c r="F199" s="0" t="s">
        <v>3504</v>
      </c>
      <c r="G199" s="0" t="s">
        <v>4033</v>
      </c>
    </row>
    <row customHeight="1" ht="11.25">
      <c r="A200" s="437" t="s">
        <v>16</v>
      </c>
      <c r="B200" s="0" t="s">
        <v>4019</v>
      </c>
      <c r="C200" s="0" t="s">
        <v>4020</v>
      </c>
      <c r="D200" s="0" t="s">
        <v>4034</v>
      </c>
      <c r="E200" s="0" t="s">
        <v>4035</v>
      </c>
      <c r="F200" s="0" t="s">
        <v>3504</v>
      </c>
      <c r="G200" s="0" t="s">
        <v>4036</v>
      </c>
    </row>
    <row customHeight="1" ht="11.25">
      <c r="A201" s="437" t="s">
        <v>16</v>
      </c>
      <c r="B201" s="0" t="s">
        <v>4019</v>
      </c>
      <c r="C201" s="0" t="s">
        <v>4020</v>
      </c>
      <c r="D201" s="0" t="s">
        <v>4037</v>
      </c>
      <c r="E201" s="0" t="s">
        <v>4038</v>
      </c>
      <c r="F201" s="0" t="s">
        <v>3504</v>
      </c>
      <c r="G201" s="0" t="s">
        <v>4039</v>
      </c>
    </row>
    <row customHeight="1" ht="11.25">
      <c r="A202" s="437" t="s">
        <v>16</v>
      </c>
      <c r="B202" s="0" t="s">
        <v>4019</v>
      </c>
      <c r="C202" s="0" t="s">
        <v>4020</v>
      </c>
      <c r="D202" s="0" t="s">
        <v>4040</v>
      </c>
      <c r="E202" s="0" t="s">
        <v>4041</v>
      </c>
      <c r="F202" s="0" t="s">
        <v>3504</v>
      </c>
      <c r="G202" s="0" t="s">
        <v>4042</v>
      </c>
    </row>
    <row customHeight="1" ht="11.25">
      <c r="A203" s="437" t="s">
        <v>16</v>
      </c>
      <c r="B203" s="0" t="s">
        <v>4019</v>
      </c>
      <c r="C203" s="0" t="s">
        <v>4020</v>
      </c>
      <c r="D203" s="0" t="s">
        <v>4043</v>
      </c>
      <c r="E203" s="0" t="s">
        <v>4044</v>
      </c>
      <c r="F203" s="0" t="s">
        <v>3504</v>
      </c>
      <c r="G203" s="0" t="s">
        <v>4045</v>
      </c>
    </row>
    <row customHeight="1" ht="11.25">
      <c r="A204" s="437" t="s">
        <v>16</v>
      </c>
      <c r="B204" s="0" t="s">
        <v>4019</v>
      </c>
      <c r="C204" s="0" t="s">
        <v>4020</v>
      </c>
      <c r="D204" s="0" t="s">
        <v>4046</v>
      </c>
      <c r="E204" s="0" t="s">
        <v>4047</v>
      </c>
      <c r="F204" s="0" t="s">
        <v>3504</v>
      </c>
      <c r="G204" s="0" t="s">
        <v>4048</v>
      </c>
    </row>
    <row customHeight="1" ht="11.25">
      <c r="A205" s="437" t="s">
        <v>16</v>
      </c>
      <c r="B205" s="0" t="s">
        <v>4019</v>
      </c>
      <c r="C205" s="0" t="s">
        <v>4020</v>
      </c>
      <c r="D205" s="0" t="s">
        <v>4049</v>
      </c>
      <c r="E205" s="0" t="s">
        <v>4050</v>
      </c>
      <c r="F205" s="0" t="s">
        <v>3504</v>
      </c>
      <c r="G205" s="0" t="s">
        <v>4051</v>
      </c>
    </row>
    <row customHeight="1" ht="11.25">
      <c r="A206" s="437" t="s">
        <v>16</v>
      </c>
      <c r="B206" s="0" t="s">
        <v>4019</v>
      </c>
      <c r="C206" s="0" t="s">
        <v>4020</v>
      </c>
      <c r="D206" s="0" t="s">
        <v>4052</v>
      </c>
      <c r="E206" s="0" t="s">
        <v>4053</v>
      </c>
      <c r="F206" s="0" t="s">
        <v>3504</v>
      </c>
      <c r="G206" s="0" t="s">
        <v>4054</v>
      </c>
    </row>
    <row customHeight="1" ht="11.25">
      <c r="A207" s="437" t="s">
        <v>16</v>
      </c>
      <c r="B207" s="0" t="s">
        <v>4019</v>
      </c>
      <c r="C207" s="0" t="s">
        <v>4020</v>
      </c>
      <c r="D207" s="0" t="s">
        <v>4055</v>
      </c>
      <c r="E207" s="0" t="s">
        <v>4056</v>
      </c>
      <c r="F207" s="0" t="s">
        <v>3504</v>
      </c>
      <c r="G207" s="0" t="s">
        <v>4057</v>
      </c>
    </row>
    <row customHeight="1" ht="11.25">
      <c r="A208" s="437" t="s">
        <v>16</v>
      </c>
      <c r="B208" s="0" t="s">
        <v>4019</v>
      </c>
      <c r="C208" s="0" t="s">
        <v>4020</v>
      </c>
      <c r="D208" s="0" t="s">
        <v>4058</v>
      </c>
      <c r="E208" s="0" t="s">
        <v>4059</v>
      </c>
      <c r="F208" s="0" t="s">
        <v>3504</v>
      </c>
      <c r="G208" s="0" t="s">
        <v>4060</v>
      </c>
    </row>
    <row customHeight="1" ht="11.25">
      <c r="A209" s="437" t="s">
        <v>16</v>
      </c>
      <c r="B209" s="0" t="s">
        <v>4019</v>
      </c>
      <c r="C209" s="0" t="s">
        <v>4020</v>
      </c>
      <c r="D209" s="0" t="s">
        <v>4061</v>
      </c>
      <c r="E209" s="0" t="s">
        <v>4062</v>
      </c>
      <c r="F209" s="0" t="s">
        <v>3504</v>
      </c>
      <c r="G209" s="0" t="s">
        <v>4063</v>
      </c>
    </row>
    <row customHeight="1" ht="11.25">
      <c r="A210" s="437" t="s">
        <v>16</v>
      </c>
      <c r="B210" s="0" t="s">
        <v>4019</v>
      </c>
      <c r="C210" s="0" t="s">
        <v>4020</v>
      </c>
      <c r="D210" s="0" t="s">
        <v>4064</v>
      </c>
      <c r="E210" s="0" t="s">
        <v>4065</v>
      </c>
      <c r="F210" s="0" t="s">
        <v>3504</v>
      </c>
      <c r="G210" s="0" t="s">
        <v>4066</v>
      </c>
    </row>
    <row customHeight="1" ht="11.25">
      <c r="A211" s="437" t="s">
        <v>16</v>
      </c>
      <c r="B211" s="0" t="s">
        <v>4067</v>
      </c>
      <c r="C211" s="0" t="s">
        <v>4068</v>
      </c>
      <c r="D211" s="0" t="s">
        <v>4067</v>
      </c>
      <c r="E211" s="0" t="s">
        <v>4068</v>
      </c>
      <c r="F211" s="0" t="s">
        <v>3501</v>
      </c>
      <c r="G211" s="0" t="s">
        <v>4069</v>
      </c>
    </row>
    <row customHeight="1" ht="11.25">
      <c r="A212" s="437" t="s">
        <v>16</v>
      </c>
      <c r="B212" s="0" t="s">
        <v>4067</v>
      </c>
      <c r="C212" s="0" t="s">
        <v>4068</v>
      </c>
      <c r="D212" s="0" t="s">
        <v>4070</v>
      </c>
      <c r="E212" s="0" t="s">
        <v>4071</v>
      </c>
      <c r="F212" s="0" t="s">
        <v>3504</v>
      </c>
      <c r="G212" s="0" t="s">
        <v>4072</v>
      </c>
    </row>
    <row customHeight="1" ht="11.25">
      <c r="A213" s="437" t="s">
        <v>16</v>
      </c>
      <c r="B213" s="0" t="s">
        <v>4067</v>
      </c>
      <c r="C213" s="0" t="s">
        <v>4068</v>
      </c>
      <c r="D213" s="0" t="s">
        <v>4073</v>
      </c>
      <c r="E213" s="0" t="s">
        <v>4074</v>
      </c>
      <c r="F213" s="0" t="s">
        <v>3504</v>
      </c>
      <c r="G213" s="0" t="s">
        <v>4075</v>
      </c>
    </row>
    <row customHeight="1" ht="11.25">
      <c r="A214" s="437" t="s">
        <v>16</v>
      </c>
      <c r="B214" s="0" t="s">
        <v>4067</v>
      </c>
      <c r="C214" s="0" t="s">
        <v>4068</v>
      </c>
      <c r="D214" s="0" t="s">
        <v>4076</v>
      </c>
      <c r="E214" s="0" t="s">
        <v>4077</v>
      </c>
      <c r="F214" s="0" t="s">
        <v>3504</v>
      </c>
      <c r="G214" s="0" t="s">
        <v>4078</v>
      </c>
    </row>
    <row customHeight="1" ht="11.25">
      <c r="A215" s="437" t="s">
        <v>16</v>
      </c>
      <c r="B215" s="0" t="s">
        <v>4067</v>
      </c>
      <c r="C215" s="0" t="s">
        <v>4068</v>
      </c>
      <c r="D215" s="0" t="s">
        <v>4079</v>
      </c>
      <c r="E215" s="0" t="s">
        <v>4080</v>
      </c>
      <c r="F215" s="0" t="s">
        <v>3504</v>
      </c>
      <c r="G215" s="0" t="s">
        <v>4081</v>
      </c>
    </row>
    <row customHeight="1" ht="11.25">
      <c r="A216" s="437" t="s">
        <v>16</v>
      </c>
      <c r="B216" s="0" t="s">
        <v>4067</v>
      </c>
      <c r="C216" s="0" t="s">
        <v>4068</v>
      </c>
      <c r="D216" s="0" t="s">
        <v>4082</v>
      </c>
      <c r="E216" s="0" t="s">
        <v>4083</v>
      </c>
      <c r="F216" s="0" t="s">
        <v>3504</v>
      </c>
      <c r="G216" s="0" t="s">
        <v>4084</v>
      </c>
    </row>
    <row customHeight="1" ht="11.25">
      <c r="A217" s="437" t="s">
        <v>16</v>
      </c>
      <c r="B217" s="0" t="s">
        <v>4067</v>
      </c>
      <c r="C217" s="0" t="s">
        <v>4068</v>
      </c>
      <c r="D217" s="0" t="s">
        <v>4085</v>
      </c>
      <c r="E217" s="0" t="s">
        <v>4086</v>
      </c>
      <c r="F217" s="0" t="s">
        <v>3504</v>
      </c>
      <c r="G217" s="0" t="s">
        <v>4087</v>
      </c>
    </row>
    <row customHeight="1" ht="11.25">
      <c r="A218" s="437" t="s">
        <v>16</v>
      </c>
      <c r="B218" s="0" t="s">
        <v>4067</v>
      </c>
      <c r="C218" s="0" t="s">
        <v>4068</v>
      </c>
      <c r="D218" s="0" t="s">
        <v>4088</v>
      </c>
      <c r="E218" s="0" t="s">
        <v>4089</v>
      </c>
      <c r="F218" s="0" t="s">
        <v>3504</v>
      </c>
      <c r="G218" s="0" t="s">
        <v>4090</v>
      </c>
    </row>
    <row customHeight="1" ht="11.25">
      <c r="A219" s="437" t="s">
        <v>16</v>
      </c>
      <c r="B219" s="0" t="s">
        <v>4091</v>
      </c>
      <c r="C219" s="0" t="s">
        <v>4092</v>
      </c>
      <c r="D219" s="0" t="s">
        <v>4091</v>
      </c>
      <c r="E219" s="0" t="s">
        <v>4092</v>
      </c>
      <c r="F219" s="0" t="s">
        <v>3501</v>
      </c>
      <c r="G219" s="0" t="s">
        <v>4093</v>
      </c>
    </row>
    <row customHeight="1" ht="11.25">
      <c r="A220" s="437" t="s">
        <v>16</v>
      </c>
      <c r="B220" s="0" t="s">
        <v>4091</v>
      </c>
      <c r="C220" s="0" t="s">
        <v>4092</v>
      </c>
      <c r="D220" s="0" t="s">
        <v>4094</v>
      </c>
      <c r="E220" s="0" t="s">
        <v>4095</v>
      </c>
      <c r="F220" s="0" t="s">
        <v>3517</v>
      </c>
      <c r="G220" s="0" t="s">
        <v>4096</v>
      </c>
    </row>
    <row customHeight="1" ht="11.25">
      <c r="A221" s="437" t="s">
        <v>16</v>
      </c>
      <c r="B221" s="0" t="s">
        <v>4091</v>
      </c>
      <c r="C221" s="0" t="s">
        <v>4092</v>
      </c>
      <c r="D221" s="0" t="s">
        <v>4097</v>
      </c>
      <c r="E221" s="0" t="s">
        <v>4098</v>
      </c>
      <c r="F221" s="0" t="s">
        <v>3504</v>
      </c>
      <c r="G221" s="0" t="s">
        <v>4099</v>
      </c>
    </row>
    <row customHeight="1" ht="11.25">
      <c r="A222" s="437" t="s">
        <v>16</v>
      </c>
      <c r="B222" s="0" t="s">
        <v>4091</v>
      </c>
      <c r="C222" s="0" t="s">
        <v>4092</v>
      </c>
      <c r="D222" s="0" t="s">
        <v>4100</v>
      </c>
      <c r="E222" s="0" t="s">
        <v>4101</v>
      </c>
      <c r="F222" s="0" t="s">
        <v>3504</v>
      </c>
      <c r="G222" s="0" t="s">
        <v>4102</v>
      </c>
    </row>
    <row customHeight="1" ht="11.25">
      <c r="A223" s="437" t="s">
        <v>16</v>
      </c>
      <c r="B223" s="0" t="s">
        <v>4091</v>
      </c>
      <c r="C223" s="0" t="s">
        <v>4092</v>
      </c>
      <c r="D223" s="0" t="s">
        <v>4103</v>
      </c>
      <c r="E223" s="0" t="s">
        <v>4104</v>
      </c>
      <c r="F223" s="0" t="s">
        <v>3504</v>
      </c>
      <c r="G223" s="0" t="s">
        <v>4105</v>
      </c>
    </row>
    <row customHeight="1" ht="11.25">
      <c r="A224" s="437" t="s">
        <v>16</v>
      </c>
      <c r="B224" s="0" t="s">
        <v>4091</v>
      </c>
      <c r="C224" s="0" t="s">
        <v>4092</v>
      </c>
      <c r="D224" s="0" t="s">
        <v>4106</v>
      </c>
      <c r="E224" s="0" t="s">
        <v>4107</v>
      </c>
      <c r="F224" s="0" t="s">
        <v>3504</v>
      </c>
      <c r="G224" s="0" t="s">
        <v>4108</v>
      </c>
    </row>
    <row customHeight="1" ht="11.25">
      <c r="A225" s="437" t="s">
        <v>16</v>
      </c>
      <c r="B225" s="0" t="s">
        <v>4091</v>
      </c>
      <c r="C225" s="0" t="s">
        <v>4092</v>
      </c>
      <c r="D225" s="0" t="s">
        <v>4109</v>
      </c>
      <c r="E225" s="0" t="s">
        <v>4110</v>
      </c>
      <c r="F225" s="0" t="s">
        <v>3504</v>
      </c>
      <c r="G225" s="0" t="s">
        <v>4111</v>
      </c>
    </row>
    <row customHeight="1" ht="11.25">
      <c r="A226" s="437" t="s">
        <v>16</v>
      </c>
      <c r="B226" s="0" t="s">
        <v>4091</v>
      </c>
      <c r="C226" s="0" t="s">
        <v>4092</v>
      </c>
      <c r="D226" s="0" t="s">
        <v>4112</v>
      </c>
      <c r="E226" s="0" t="s">
        <v>4113</v>
      </c>
      <c r="F226" s="0" t="s">
        <v>3504</v>
      </c>
      <c r="G226" s="0" t="s">
        <v>4114</v>
      </c>
    </row>
    <row customHeight="1" ht="11.25">
      <c r="A227" s="437" t="s">
        <v>16</v>
      </c>
      <c r="B227" s="0" t="s">
        <v>4091</v>
      </c>
      <c r="C227" s="0" t="s">
        <v>4092</v>
      </c>
      <c r="D227" s="0" t="s">
        <v>4115</v>
      </c>
      <c r="E227" s="0" t="s">
        <v>4116</v>
      </c>
      <c r="F227" s="0" t="s">
        <v>3504</v>
      </c>
      <c r="G227" s="0" t="s">
        <v>4117</v>
      </c>
    </row>
    <row customHeight="1" ht="11.25">
      <c r="A228" s="437" t="s">
        <v>16</v>
      </c>
      <c r="B228" s="0" t="s">
        <v>4091</v>
      </c>
      <c r="C228" s="0" t="s">
        <v>4092</v>
      </c>
      <c r="D228" s="0" t="s">
        <v>4118</v>
      </c>
      <c r="E228" s="0" t="s">
        <v>4119</v>
      </c>
      <c r="F228" s="0" t="s">
        <v>3504</v>
      </c>
      <c r="G228" s="0" t="s">
        <v>4120</v>
      </c>
    </row>
    <row customHeight="1" ht="11.25">
      <c r="A229" s="437" t="s">
        <v>16</v>
      </c>
      <c r="B229" s="0" t="s">
        <v>4091</v>
      </c>
      <c r="C229" s="0" t="s">
        <v>4092</v>
      </c>
      <c r="D229" s="0" t="s">
        <v>4121</v>
      </c>
      <c r="E229" s="0" t="s">
        <v>4122</v>
      </c>
      <c r="F229" s="0" t="s">
        <v>3504</v>
      </c>
      <c r="G229" s="0" t="s">
        <v>4123</v>
      </c>
    </row>
    <row customHeight="1" ht="11.25">
      <c r="A230" s="437" t="s">
        <v>16</v>
      </c>
      <c r="B230" s="0" t="s">
        <v>4091</v>
      </c>
      <c r="C230" s="0" t="s">
        <v>4092</v>
      </c>
      <c r="D230" s="0" t="s">
        <v>4124</v>
      </c>
      <c r="E230" s="0" t="s">
        <v>4125</v>
      </c>
      <c r="F230" s="0" t="s">
        <v>3504</v>
      </c>
      <c r="G230" s="0" t="s">
        <v>4126</v>
      </c>
    </row>
    <row customHeight="1" ht="11.25">
      <c r="A231" s="437" t="s">
        <v>16</v>
      </c>
      <c r="B231" s="0" t="s">
        <v>4091</v>
      </c>
      <c r="C231" s="0" t="s">
        <v>4092</v>
      </c>
      <c r="D231" s="0" t="s">
        <v>4127</v>
      </c>
      <c r="E231" s="0" t="s">
        <v>4128</v>
      </c>
      <c r="F231" s="0" t="s">
        <v>3504</v>
      </c>
      <c r="G231" s="0" t="s">
        <v>4129</v>
      </c>
    </row>
    <row customHeight="1" ht="11.25">
      <c r="A232" s="437" t="s">
        <v>16</v>
      </c>
      <c r="B232" s="0" t="s">
        <v>4091</v>
      </c>
      <c r="C232" s="0" t="s">
        <v>4092</v>
      </c>
      <c r="D232" s="0" t="s">
        <v>4130</v>
      </c>
      <c r="E232" s="0" t="s">
        <v>4131</v>
      </c>
      <c r="F232" s="0" t="s">
        <v>3504</v>
      </c>
      <c r="G232" s="0" t="s">
        <v>4132</v>
      </c>
    </row>
    <row customHeight="1" ht="11.25">
      <c r="A233" s="437" t="s">
        <v>16</v>
      </c>
      <c r="B233" s="0" t="s">
        <v>4091</v>
      </c>
      <c r="C233" s="0" t="s">
        <v>4092</v>
      </c>
      <c r="D233" s="0" t="s">
        <v>4133</v>
      </c>
      <c r="E233" s="0" t="s">
        <v>4134</v>
      </c>
      <c r="F233" s="0" t="s">
        <v>3504</v>
      </c>
      <c r="G233" s="0" t="s">
        <v>4135</v>
      </c>
    </row>
    <row customHeight="1" ht="11.25">
      <c r="A234" s="437" t="s">
        <v>16</v>
      </c>
      <c r="B234" s="0" t="s">
        <v>4091</v>
      </c>
      <c r="C234" s="0" t="s">
        <v>4092</v>
      </c>
      <c r="D234" s="0" t="s">
        <v>4136</v>
      </c>
      <c r="E234" s="0" t="s">
        <v>4137</v>
      </c>
      <c r="F234" s="0" t="s">
        <v>3504</v>
      </c>
      <c r="G234" s="0" t="s">
        <v>4138</v>
      </c>
    </row>
    <row customHeight="1" ht="11.25">
      <c r="A235" s="437" t="s">
        <v>16</v>
      </c>
      <c r="B235" s="0" t="s">
        <v>4091</v>
      </c>
      <c r="C235" s="0" t="s">
        <v>4092</v>
      </c>
      <c r="D235" s="0" t="s">
        <v>4139</v>
      </c>
      <c r="E235" s="0" t="s">
        <v>4140</v>
      </c>
      <c r="F235" s="0" t="s">
        <v>3504</v>
      </c>
      <c r="G235" s="0" t="s">
        <v>4141</v>
      </c>
    </row>
    <row customHeight="1" ht="11.25">
      <c r="A236" s="437" t="s">
        <v>16</v>
      </c>
      <c r="B236" s="0" t="s">
        <v>4091</v>
      </c>
      <c r="C236" s="0" t="s">
        <v>4092</v>
      </c>
      <c r="D236" s="0" t="s">
        <v>3776</v>
      </c>
      <c r="E236" s="0" t="s">
        <v>4142</v>
      </c>
      <c r="F236" s="0" t="s">
        <v>3504</v>
      </c>
      <c r="G236" s="0" t="s">
        <v>4143</v>
      </c>
    </row>
    <row customHeight="1" ht="11.25">
      <c r="A237" s="437" t="s">
        <v>16</v>
      </c>
      <c r="B237" s="0" t="s">
        <v>4144</v>
      </c>
      <c r="C237" s="0" t="s">
        <v>4145</v>
      </c>
      <c r="D237" s="0" t="s">
        <v>4144</v>
      </c>
      <c r="E237" s="0" t="s">
        <v>4145</v>
      </c>
      <c r="F237" s="0" t="s">
        <v>3501</v>
      </c>
      <c r="G237" s="0" t="s">
        <v>4146</v>
      </c>
    </row>
    <row customHeight="1" ht="11.25">
      <c r="A238" s="437" t="s">
        <v>16</v>
      </c>
      <c r="B238" s="0" t="s">
        <v>4144</v>
      </c>
      <c r="C238" s="0" t="s">
        <v>4145</v>
      </c>
      <c r="D238" s="0" t="s">
        <v>3554</v>
      </c>
      <c r="E238" s="0" t="s">
        <v>4147</v>
      </c>
      <c r="F238" s="0" t="s">
        <v>3504</v>
      </c>
      <c r="G238" s="0" t="s">
        <v>4148</v>
      </c>
    </row>
    <row customHeight="1" ht="11.25">
      <c r="A239" s="437" t="s">
        <v>16</v>
      </c>
      <c r="B239" s="0" t="s">
        <v>4144</v>
      </c>
      <c r="C239" s="0" t="s">
        <v>4145</v>
      </c>
      <c r="D239" s="0" t="s">
        <v>4149</v>
      </c>
      <c r="E239" s="0" t="s">
        <v>4150</v>
      </c>
      <c r="F239" s="0" t="s">
        <v>3504</v>
      </c>
      <c r="G239" s="0" t="s">
        <v>4151</v>
      </c>
    </row>
    <row customHeight="1" ht="11.25">
      <c r="A240" s="437" t="s">
        <v>16</v>
      </c>
      <c r="B240" s="0" t="s">
        <v>4144</v>
      </c>
      <c r="C240" s="0" t="s">
        <v>4145</v>
      </c>
      <c r="D240" s="0" t="s">
        <v>4152</v>
      </c>
      <c r="E240" s="0" t="s">
        <v>4153</v>
      </c>
      <c r="F240" s="0" t="s">
        <v>3504</v>
      </c>
      <c r="G240" s="0" t="s">
        <v>4154</v>
      </c>
    </row>
    <row customHeight="1" ht="11.25">
      <c r="A241" s="437" t="s">
        <v>16</v>
      </c>
      <c r="B241" s="0" t="s">
        <v>4144</v>
      </c>
      <c r="C241" s="0" t="s">
        <v>4145</v>
      </c>
      <c r="D241" s="0" t="s">
        <v>3520</v>
      </c>
      <c r="E241" s="0" t="s">
        <v>4155</v>
      </c>
      <c r="F241" s="0" t="s">
        <v>3504</v>
      </c>
      <c r="G241" s="0" t="s">
        <v>4156</v>
      </c>
    </row>
    <row customHeight="1" ht="11.25">
      <c r="A242" s="437" t="s">
        <v>16</v>
      </c>
      <c r="B242" s="0" t="s">
        <v>4144</v>
      </c>
      <c r="C242" s="0" t="s">
        <v>4145</v>
      </c>
      <c r="D242" s="0" t="s">
        <v>4157</v>
      </c>
      <c r="E242" s="0" t="s">
        <v>4158</v>
      </c>
      <c r="F242" s="0" t="s">
        <v>3504</v>
      </c>
      <c r="G242" s="0" t="s">
        <v>4159</v>
      </c>
    </row>
    <row customHeight="1" ht="11.25">
      <c r="A243" s="437" t="s">
        <v>16</v>
      </c>
      <c r="B243" s="0" t="s">
        <v>4144</v>
      </c>
      <c r="C243" s="0" t="s">
        <v>4145</v>
      </c>
      <c r="D243" s="0" t="s">
        <v>4160</v>
      </c>
      <c r="E243" s="0" t="s">
        <v>4161</v>
      </c>
      <c r="F243" s="0" t="s">
        <v>3504</v>
      </c>
      <c r="G243" s="0" t="s">
        <v>4162</v>
      </c>
    </row>
    <row customHeight="1" ht="11.25">
      <c r="A244" s="437" t="s">
        <v>16</v>
      </c>
      <c r="B244" s="0" t="s">
        <v>4144</v>
      </c>
      <c r="C244" s="0" t="s">
        <v>4145</v>
      </c>
      <c r="D244" s="0" t="s">
        <v>4163</v>
      </c>
      <c r="E244" s="0" t="s">
        <v>4164</v>
      </c>
      <c r="F244" s="0" t="s">
        <v>3504</v>
      </c>
      <c r="G244" s="0" t="s">
        <v>4165</v>
      </c>
    </row>
    <row customHeight="1" ht="11.25">
      <c r="A245" s="437" t="s">
        <v>16</v>
      </c>
      <c r="B245" s="0" t="s">
        <v>4144</v>
      </c>
      <c r="C245" s="0" t="s">
        <v>4145</v>
      </c>
      <c r="D245" s="0" t="s">
        <v>4166</v>
      </c>
      <c r="E245" s="0" t="s">
        <v>4167</v>
      </c>
      <c r="F245" s="0" t="s">
        <v>3504</v>
      </c>
      <c r="G245" s="0" t="s">
        <v>4168</v>
      </c>
    </row>
    <row customHeight="1" ht="11.25">
      <c r="A246" s="437" t="s">
        <v>16</v>
      </c>
      <c r="B246" s="0" t="s">
        <v>4144</v>
      </c>
      <c r="C246" s="0" t="s">
        <v>4145</v>
      </c>
      <c r="D246" s="0" t="s">
        <v>4169</v>
      </c>
      <c r="E246" s="0" t="s">
        <v>4170</v>
      </c>
      <c r="F246" s="0" t="s">
        <v>3504</v>
      </c>
      <c r="G246" s="0" t="s">
        <v>4171</v>
      </c>
    </row>
    <row customHeight="1" ht="11.25">
      <c r="A247" s="437" t="s">
        <v>16</v>
      </c>
      <c r="B247" s="0" t="s">
        <v>4144</v>
      </c>
      <c r="C247" s="0" t="s">
        <v>4145</v>
      </c>
      <c r="D247" s="0" t="s">
        <v>4172</v>
      </c>
      <c r="E247" s="0" t="s">
        <v>4173</v>
      </c>
      <c r="F247" s="0" t="s">
        <v>3504</v>
      </c>
      <c r="G247" s="0" t="s">
        <v>4174</v>
      </c>
    </row>
    <row customHeight="1" ht="11.25">
      <c r="A248" s="437" t="s">
        <v>16</v>
      </c>
      <c r="B248" s="0" t="s">
        <v>4144</v>
      </c>
      <c r="C248" s="0" t="s">
        <v>4145</v>
      </c>
      <c r="D248" s="0" t="s">
        <v>4175</v>
      </c>
      <c r="E248" s="0" t="s">
        <v>4176</v>
      </c>
      <c r="F248" s="0" t="s">
        <v>3504</v>
      </c>
      <c r="G248" s="0" t="s">
        <v>4177</v>
      </c>
    </row>
    <row customHeight="1" ht="11.25">
      <c r="A249" s="437" t="s">
        <v>16</v>
      </c>
      <c r="B249" s="0" t="s">
        <v>4144</v>
      </c>
      <c r="C249" s="0" t="s">
        <v>4145</v>
      </c>
      <c r="D249" s="0" t="s">
        <v>4178</v>
      </c>
      <c r="E249" s="0" t="s">
        <v>4179</v>
      </c>
      <c r="F249" s="0" t="s">
        <v>3504</v>
      </c>
      <c r="G249" s="0" t="s">
        <v>4180</v>
      </c>
    </row>
    <row customHeight="1" ht="11.25">
      <c r="A250" s="437" t="s">
        <v>16</v>
      </c>
      <c r="B250" s="0" t="s">
        <v>4144</v>
      </c>
      <c r="C250" s="0" t="s">
        <v>4145</v>
      </c>
      <c r="D250" s="0" t="s">
        <v>4181</v>
      </c>
      <c r="E250" s="0" t="s">
        <v>4182</v>
      </c>
      <c r="F250" s="0" t="s">
        <v>3504</v>
      </c>
      <c r="G250" s="0" t="s">
        <v>4183</v>
      </c>
    </row>
    <row customHeight="1" ht="11.25">
      <c r="A251" s="437" t="s">
        <v>16</v>
      </c>
      <c r="B251" s="0" t="s">
        <v>4144</v>
      </c>
      <c r="C251" s="0" t="s">
        <v>4145</v>
      </c>
      <c r="D251" s="0" t="s">
        <v>4184</v>
      </c>
      <c r="E251" s="0" t="s">
        <v>4185</v>
      </c>
      <c r="F251" s="0" t="s">
        <v>3504</v>
      </c>
      <c r="G251" s="0" t="s">
        <v>4186</v>
      </c>
    </row>
    <row customHeight="1" ht="11.25">
      <c r="A252" s="437" t="s">
        <v>16</v>
      </c>
      <c r="B252" s="0" t="s">
        <v>4144</v>
      </c>
      <c r="C252" s="0" t="s">
        <v>4145</v>
      </c>
      <c r="D252" s="0" t="s">
        <v>4187</v>
      </c>
      <c r="E252" s="0" t="s">
        <v>4188</v>
      </c>
      <c r="F252" s="0" t="s">
        <v>3504</v>
      </c>
      <c r="G252" s="0" t="s">
        <v>4189</v>
      </c>
    </row>
    <row customHeight="1" ht="11.25">
      <c r="A253" s="437" t="s">
        <v>16</v>
      </c>
      <c r="B253" s="0" t="s">
        <v>4144</v>
      </c>
      <c r="C253" s="0" t="s">
        <v>4145</v>
      </c>
      <c r="D253" s="0" t="s">
        <v>4190</v>
      </c>
      <c r="E253" s="0" t="s">
        <v>4191</v>
      </c>
      <c r="F253" s="0" t="s">
        <v>3504</v>
      </c>
      <c r="G253" s="0" t="s">
        <v>4192</v>
      </c>
    </row>
    <row customHeight="1" ht="11.25">
      <c r="A254" s="437" t="s">
        <v>16</v>
      </c>
      <c r="B254" s="0" t="s">
        <v>4144</v>
      </c>
      <c r="C254" s="0" t="s">
        <v>4145</v>
      </c>
      <c r="D254" s="0" t="s">
        <v>4193</v>
      </c>
      <c r="E254" s="0" t="s">
        <v>4194</v>
      </c>
      <c r="F254" s="0" t="s">
        <v>3504</v>
      </c>
      <c r="G254" s="0" t="s">
        <v>4195</v>
      </c>
    </row>
    <row customHeight="1" ht="11.25">
      <c r="A255" s="437" t="s">
        <v>16</v>
      </c>
      <c r="B255" s="0" t="s">
        <v>4144</v>
      </c>
      <c r="C255" s="0" t="s">
        <v>4145</v>
      </c>
      <c r="D255" s="0" t="s">
        <v>4196</v>
      </c>
      <c r="E255" s="0" t="s">
        <v>4197</v>
      </c>
      <c r="F255" s="0" t="s">
        <v>3504</v>
      </c>
      <c r="G255" s="0" t="s">
        <v>4198</v>
      </c>
    </row>
    <row customHeight="1" ht="11.25">
      <c r="A256" s="437" t="s">
        <v>16</v>
      </c>
      <c r="B256" s="0" t="s">
        <v>4144</v>
      </c>
      <c r="C256" s="0" t="s">
        <v>4145</v>
      </c>
      <c r="D256" s="0" t="s">
        <v>4199</v>
      </c>
      <c r="E256" s="0" t="s">
        <v>4200</v>
      </c>
      <c r="F256" s="0" t="s">
        <v>3504</v>
      </c>
      <c r="G256" s="0" t="s">
        <v>4201</v>
      </c>
    </row>
    <row customHeight="1" ht="11.25">
      <c r="A257" s="437" t="s">
        <v>16</v>
      </c>
      <c r="B257" s="0" t="s">
        <v>4144</v>
      </c>
      <c r="C257" s="0" t="s">
        <v>4145</v>
      </c>
      <c r="D257" s="0" t="s">
        <v>4202</v>
      </c>
      <c r="E257" s="0" t="s">
        <v>4203</v>
      </c>
      <c r="F257" s="0" t="s">
        <v>3504</v>
      </c>
      <c r="G257" s="0" t="s">
        <v>4204</v>
      </c>
    </row>
    <row customHeight="1" ht="11.25">
      <c r="A258" s="437" t="s">
        <v>16</v>
      </c>
      <c r="B258" s="0" t="s">
        <v>4144</v>
      </c>
      <c r="C258" s="0" t="s">
        <v>4145</v>
      </c>
      <c r="D258" s="0" t="s">
        <v>4205</v>
      </c>
      <c r="E258" s="0" t="s">
        <v>4206</v>
      </c>
      <c r="F258" s="0" t="s">
        <v>3504</v>
      </c>
      <c r="G258" s="0" t="s">
        <v>4207</v>
      </c>
    </row>
    <row customHeight="1" ht="11.25">
      <c r="A259" s="437" t="s">
        <v>16</v>
      </c>
      <c r="B259" s="0" t="s">
        <v>4144</v>
      </c>
      <c r="C259" s="0" t="s">
        <v>4145</v>
      </c>
      <c r="D259" s="0" t="s">
        <v>4208</v>
      </c>
      <c r="E259" s="0" t="s">
        <v>4209</v>
      </c>
      <c r="F259" s="0" t="s">
        <v>3504</v>
      </c>
      <c r="G259" s="0" t="s">
        <v>4210</v>
      </c>
    </row>
    <row customHeight="1" ht="11.25">
      <c r="A260" s="437" t="s">
        <v>16</v>
      </c>
      <c r="B260" s="0" t="s">
        <v>4144</v>
      </c>
      <c r="C260" s="0" t="s">
        <v>4145</v>
      </c>
      <c r="D260" s="0" t="s">
        <v>4211</v>
      </c>
      <c r="E260" s="0" t="s">
        <v>4212</v>
      </c>
      <c r="F260" s="0" t="s">
        <v>3504</v>
      </c>
      <c r="G260" s="0" t="s">
        <v>4213</v>
      </c>
    </row>
    <row customHeight="1" ht="11.25">
      <c r="A261" s="437" t="s">
        <v>16</v>
      </c>
      <c r="B261" s="0" t="s">
        <v>4144</v>
      </c>
      <c r="C261" s="0" t="s">
        <v>4145</v>
      </c>
      <c r="D261" s="0" t="s">
        <v>4214</v>
      </c>
      <c r="E261" s="0" t="s">
        <v>4215</v>
      </c>
      <c r="F261" s="0" t="s">
        <v>3504</v>
      </c>
      <c r="G261" s="0" t="s">
        <v>4216</v>
      </c>
    </row>
    <row customHeight="1" ht="11.25">
      <c r="A262" s="437" t="s">
        <v>16</v>
      </c>
      <c r="B262" s="0" t="s">
        <v>4217</v>
      </c>
      <c r="C262" s="0" t="s">
        <v>4218</v>
      </c>
      <c r="D262" s="0" t="s">
        <v>4217</v>
      </c>
      <c r="E262" s="0" t="s">
        <v>4218</v>
      </c>
      <c r="F262" s="0" t="s">
        <v>3501</v>
      </c>
      <c r="G262" s="0" t="s">
        <v>4219</v>
      </c>
    </row>
    <row customHeight="1" ht="11.25">
      <c r="A263" s="437" t="s">
        <v>16</v>
      </c>
      <c r="B263" s="0" t="s">
        <v>4217</v>
      </c>
      <c r="C263" s="0" t="s">
        <v>4218</v>
      </c>
      <c r="D263" s="0" t="s">
        <v>4220</v>
      </c>
      <c r="E263" s="0" t="s">
        <v>4221</v>
      </c>
      <c r="F263" s="0" t="s">
        <v>3517</v>
      </c>
      <c r="G263" s="0" t="s">
        <v>4222</v>
      </c>
    </row>
    <row customHeight="1" ht="11.25">
      <c r="A264" s="437" t="s">
        <v>16</v>
      </c>
      <c r="B264" s="0" t="s">
        <v>4217</v>
      </c>
      <c r="C264" s="0" t="s">
        <v>4218</v>
      </c>
      <c r="D264" s="0" t="s">
        <v>4223</v>
      </c>
      <c r="E264" s="0" t="s">
        <v>4224</v>
      </c>
      <c r="F264" s="0" t="s">
        <v>3517</v>
      </c>
      <c r="G264" s="0" t="s">
        <v>4225</v>
      </c>
    </row>
    <row customHeight="1" ht="11.25">
      <c r="A265" s="437" t="s">
        <v>16</v>
      </c>
      <c r="B265" s="0" t="s">
        <v>4217</v>
      </c>
      <c r="C265" s="0" t="s">
        <v>4218</v>
      </c>
      <c r="D265" s="0" t="s">
        <v>4226</v>
      </c>
      <c r="E265" s="0" t="s">
        <v>4227</v>
      </c>
      <c r="F265" s="0" t="s">
        <v>3504</v>
      </c>
      <c r="G265" s="0" t="s">
        <v>4228</v>
      </c>
    </row>
    <row customHeight="1" ht="11.25">
      <c r="A266" s="437" t="s">
        <v>16</v>
      </c>
      <c r="B266" s="0" t="s">
        <v>4217</v>
      </c>
      <c r="C266" s="0" t="s">
        <v>4218</v>
      </c>
      <c r="D266" s="0" t="s">
        <v>4229</v>
      </c>
      <c r="E266" s="0" t="s">
        <v>4230</v>
      </c>
      <c r="F266" s="0" t="s">
        <v>3504</v>
      </c>
      <c r="G266" s="0" t="s">
        <v>4231</v>
      </c>
    </row>
    <row customHeight="1" ht="11.25">
      <c r="A267" s="437" t="s">
        <v>16</v>
      </c>
      <c r="B267" s="0" t="s">
        <v>4217</v>
      </c>
      <c r="C267" s="0" t="s">
        <v>4218</v>
      </c>
      <c r="D267" s="0" t="s">
        <v>4232</v>
      </c>
      <c r="E267" s="0" t="s">
        <v>4233</v>
      </c>
      <c r="F267" s="0" t="s">
        <v>3504</v>
      </c>
      <c r="G267" s="0" t="s">
        <v>4234</v>
      </c>
    </row>
    <row customHeight="1" ht="11.25">
      <c r="A268" s="437" t="s">
        <v>16</v>
      </c>
      <c r="B268" s="0" t="s">
        <v>4217</v>
      </c>
      <c r="C268" s="0" t="s">
        <v>4218</v>
      </c>
      <c r="D268" s="0" t="s">
        <v>4235</v>
      </c>
      <c r="E268" s="0" t="s">
        <v>4236</v>
      </c>
      <c r="F268" s="0" t="s">
        <v>3504</v>
      </c>
      <c r="G268" s="0" t="s">
        <v>4237</v>
      </c>
    </row>
    <row customHeight="1" ht="11.25">
      <c r="A269" s="437" t="s">
        <v>16</v>
      </c>
      <c r="B269" s="0" t="s">
        <v>4217</v>
      </c>
      <c r="C269" s="0" t="s">
        <v>4218</v>
      </c>
      <c r="D269" s="0" t="s">
        <v>4238</v>
      </c>
      <c r="E269" s="0" t="s">
        <v>4239</v>
      </c>
      <c r="F269" s="0" t="s">
        <v>3504</v>
      </c>
      <c r="G269" s="0" t="s">
        <v>4240</v>
      </c>
    </row>
    <row customHeight="1" ht="11.25">
      <c r="A270" s="437" t="s">
        <v>16</v>
      </c>
      <c r="B270" s="0" t="s">
        <v>4217</v>
      </c>
      <c r="C270" s="0" t="s">
        <v>4218</v>
      </c>
      <c r="D270" s="0" t="s">
        <v>4241</v>
      </c>
      <c r="E270" s="0" t="s">
        <v>4242</v>
      </c>
      <c r="F270" s="0" t="s">
        <v>3504</v>
      </c>
      <c r="G270" s="0" t="s">
        <v>4243</v>
      </c>
    </row>
    <row customHeight="1" ht="11.25">
      <c r="A271" s="437" t="s">
        <v>16</v>
      </c>
      <c r="B271" s="0" t="s">
        <v>4217</v>
      </c>
      <c r="C271" s="0" t="s">
        <v>4218</v>
      </c>
      <c r="D271" s="0" t="s">
        <v>4244</v>
      </c>
      <c r="E271" s="0" t="s">
        <v>4245</v>
      </c>
      <c r="F271" s="0" t="s">
        <v>3504</v>
      </c>
      <c r="G271" s="0" t="s">
        <v>4246</v>
      </c>
    </row>
    <row customHeight="1" ht="11.25">
      <c r="A272" s="437" t="s">
        <v>16</v>
      </c>
      <c r="B272" s="0" t="s">
        <v>4217</v>
      </c>
      <c r="C272" s="0" t="s">
        <v>4218</v>
      </c>
      <c r="D272" s="0" t="s">
        <v>4247</v>
      </c>
      <c r="E272" s="0" t="s">
        <v>4248</v>
      </c>
      <c r="F272" s="0" t="s">
        <v>3504</v>
      </c>
      <c r="G272" s="0" t="s">
        <v>4249</v>
      </c>
    </row>
    <row customHeight="1" ht="11.25">
      <c r="A273" s="437" t="s">
        <v>16</v>
      </c>
      <c r="B273" s="0" t="s">
        <v>4217</v>
      </c>
      <c r="C273" s="0" t="s">
        <v>4218</v>
      </c>
      <c r="D273" s="0" t="s">
        <v>4250</v>
      </c>
      <c r="E273" s="0" t="s">
        <v>4251</v>
      </c>
      <c r="F273" s="0" t="s">
        <v>3504</v>
      </c>
      <c r="G273" s="0" t="s">
        <v>4252</v>
      </c>
    </row>
    <row customHeight="1" ht="11.25">
      <c r="A274" s="437" t="s">
        <v>16</v>
      </c>
      <c r="B274" s="0" t="s">
        <v>4217</v>
      </c>
      <c r="C274" s="0" t="s">
        <v>4218</v>
      </c>
      <c r="D274" s="0" t="s">
        <v>4253</v>
      </c>
      <c r="E274" s="0" t="s">
        <v>4254</v>
      </c>
      <c r="F274" s="0" t="s">
        <v>3504</v>
      </c>
      <c r="G274" s="0" t="s">
        <v>4255</v>
      </c>
    </row>
    <row customHeight="1" ht="11.25">
      <c r="A275" s="437" t="s">
        <v>16</v>
      </c>
      <c r="B275" s="0" t="s">
        <v>4217</v>
      </c>
      <c r="C275" s="0" t="s">
        <v>4218</v>
      </c>
      <c r="D275" s="0" t="s">
        <v>4256</v>
      </c>
      <c r="E275" s="0" t="s">
        <v>4257</v>
      </c>
      <c r="F275" s="0" t="s">
        <v>3504</v>
      </c>
      <c r="G275" s="0" t="s">
        <v>4258</v>
      </c>
    </row>
    <row customHeight="1" ht="11.25">
      <c r="A276" s="437" t="s">
        <v>16</v>
      </c>
      <c r="B276" s="0" t="s">
        <v>4217</v>
      </c>
      <c r="C276" s="0" t="s">
        <v>4218</v>
      </c>
      <c r="D276" s="0" t="s">
        <v>4259</v>
      </c>
      <c r="E276" s="0" t="s">
        <v>4260</v>
      </c>
      <c r="F276" s="0" t="s">
        <v>3504</v>
      </c>
      <c r="G276" s="0" t="s">
        <v>4261</v>
      </c>
    </row>
    <row customHeight="1" ht="11.25">
      <c r="A277" s="437" t="s">
        <v>16</v>
      </c>
      <c r="B277" s="0" t="s">
        <v>4217</v>
      </c>
      <c r="C277" s="0" t="s">
        <v>4218</v>
      </c>
      <c r="D277" s="0" t="s">
        <v>4262</v>
      </c>
      <c r="E277" s="0" t="s">
        <v>4263</v>
      </c>
      <c r="F277" s="0" t="s">
        <v>3504</v>
      </c>
      <c r="G277" s="0" t="s">
        <v>4264</v>
      </c>
    </row>
    <row customHeight="1" ht="11.25">
      <c r="A278" s="437" t="s">
        <v>16</v>
      </c>
      <c r="B278" s="0" t="s">
        <v>4265</v>
      </c>
      <c r="C278" s="0" t="s">
        <v>4266</v>
      </c>
      <c r="D278" s="0" t="s">
        <v>4265</v>
      </c>
      <c r="E278" s="0" t="s">
        <v>4266</v>
      </c>
      <c r="F278" s="0" t="s">
        <v>3501</v>
      </c>
      <c r="G278" s="0" t="s">
        <v>4267</v>
      </c>
    </row>
    <row customHeight="1" ht="11.25">
      <c r="A279" s="437" t="s">
        <v>16</v>
      </c>
      <c r="B279" s="0" t="s">
        <v>4265</v>
      </c>
      <c r="C279" s="0" t="s">
        <v>4266</v>
      </c>
      <c r="D279" s="0" t="s">
        <v>4268</v>
      </c>
      <c r="E279" s="0" t="s">
        <v>4269</v>
      </c>
      <c r="F279" s="0" t="s">
        <v>3504</v>
      </c>
      <c r="G279" s="0" t="s">
        <v>4270</v>
      </c>
    </row>
    <row customHeight="1" ht="11.25">
      <c r="A280" s="437" t="s">
        <v>16</v>
      </c>
      <c r="B280" s="0" t="s">
        <v>4265</v>
      </c>
      <c r="C280" s="0" t="s">
        <v>4266</v>
      </c>
      <c r="D280" s="0" t="s">
        <v>4271</v>
      </c>
      <c r="E280" s="0" t="s">
        <v>4272</v>
      </c>
      <c r="F280" s="0" t="s">
        <v>3504</v>
      </c>
      <c r="G280" s="0" t="s">
        <v>4273</v>
      </c>
    </row>
    <row customHeight="1" ht="11.25">
      <c r="A281" s="437" t="s">
        <v>16</v>
      </c>
      <c r="B281" s="0" t="s">
        <v>4265</v>
      </c>
      <c r="C281" s="0" t="s">
        <v>4266</v>
      </c>
      <c r="D281" s="0" t="s">
        <v>4127</v>
      </c>
      <c r="E281" s="0" t="s">
        <v>4274</v>
      </c>
      <c r="F281" s="0" t="s">
        <v>3504</v>
      </c>
      <c r="G281" s="0" t="s">
        <v>4275</v>
      </c>
    </row>
    <row customHeight="1" ht="11.25">
      <c r="A282" s="437" t="s">
        <v>16</v>
      </c>
      <c r="B282" s="0" t="s">
        <v>4265</v>
      </c>
      <c r="C282" s="0" t="s">
        <v>4266</v>
      </c>
      <c r="D282" s="0" t="s">
        <v>4276</v>
      </c>
      <c r="E282" s="0" t="s">
        <v>4277</v>
      </c>
      <c r="F282" s="0" t="s">
        <v>3504</v>
      </c>
      <c r="G282" s="0" t="s">
        <v>4278</v>
      </c>
    </row>
    <row customHeight="1" ht="11.25">
      <c r="A283" s="437" t="s">
        <v>16</v>
      </c>
      <c r="B283" s="0" t="s">
        <v>4265</v>
      </c>
      <c r="C283" s="0" t="s">
        <v>4266</v>
      </c>
      <c r="D283" s="0" t="s">
        <v>4279</v>
      </c>
      <c r="E283" s="0" t="s">
        <v>4280</v>
      </c>
      <c r="F283" s="0" t="s">
        <v>3504</v>
      </c>
      <c r="G283" s="0" t="s">
        <v>4281</v>
      </c>
    </row>
    <row customHeight="1" ht="11.25">
      <c r="A284" s="437" t="s">
        <v>16</v>
      </c>
      <c r="B284" s="0" t="s">
        <v>4265</v>
      </c>
      <c r="C284" s="0" t="s">
        <v>4266</v>
      </c>
      <c r="D284" s="0" t="s">
        <v>4282</v>
      </c>
      <c r="E284" s="0" t="s">
        <v>4283</v>
      </c>
      <c r="F284" s="0" t="s">
        <v>3504</v>
      </c>
      <c r="G284" s="0" t="s">
        <v>4284</v>
      </c>
    </row>
    <row customHeight="1" ht="11.25">
      <c r="A285" s="437" t="s">
        <v>16</v>
      </c>
      <c r="B285" s="0" t="s">
        <v>4265</v>
      </c>
      <c r="C285" s="0" t="s">
        <v>4266</v>
      </c>
      <c r="D285" s="0" t="s">
        <v>4285</v>
      </c>
      <c r="E285" s="0" t="s">
        <v>4286</v>
      </c>
      <c r="F285" s="0" t="s">
        <v>3504</v>
      </c>
      <c r="G285" s="0" t="s">
        <v>4287</v>
      </c>
    </row>
    <row customHeight="1" ht="11.25">
      <c r="A286" s="437" t="s">
        <v>16</v>
      </c>
      <c r="B286" s="0" t="s">
        <v>4265</v>
      </c>
      <c r="C286" s="0" t="s">
        <v>4266</v>
      </c>
      <c r="D286" s="0" t="s">
        <v>4288</v>
      </c>
      <c r="E286" s="0" t="s">
        <v>4289</v>
      </c>
      <c r="F286" s="0" t="s">
        <v>3504</v>
      </c>
      <c r="G286" s="0" t="s">
        <v>4290</v>
      </c>
    </row>
    <row customHeight="1" ht="11.25">
      <c r="A287" s="437" t="s">
        <v>16</v>
      </c>
      <c r="B287" s="0" t="s">
        <v>4265</v>
      </c>
      <c r="C287" s="0" t="s">
        <v>4266</v>
      </c>
      <c r="D287" s="0" t="s">
        <v>4291</v>
      </c>
      <c r="E287" s="0" t="s">
        <v>4292</v>
      </c>
      <c r="F287" s="0" t="s">
        <v>3504</v>
      </c>
      <c r="G287" s="0" t="s">
        <v>4293</v>
      </c>
    </row>
    <row customHeight="1" ht="11.25">
      <c r="A288" s="437" t="s">
        <v>16</v>
      </c>
      <c r="B288" s="0" t="s">
        <v>4265</v>
      </c>
      <c r="C288" s="0" t="s">
        <v>4266</v>
      </c>
      <c r="D288" s="0" t="s">
        <v>4294</v>
      </c>
      <c r="E288" s="0" t="s">
        <v>4295</v>
      </c>
      <c r="F288" s="0" t="s">
        <v>3504</v>
      </c>
      <c r="G288" s="0" t="s">
        <v>4296</v>
      </c>
    </row>
    <row customHeight="1" ht="11.25">
      <c r="A289" s="437" t="s">
        <v>16</v>
      </c>
      <c r="B289" s="0" t="s">
        <v>4265</v>
      </c>
      <c r="C289" s="0" t="s">
        <v>4266</v>
      </c>
      <c r="D289" s="0" t="s">
        <v>4297</v>
      </c>
      <c r="E289" s="0" t="s">
        <v>4298</v>
      </c>
      <c r="F289" s="0" t="s">
        <v>3504</v>
      </c>
      <c r="G289" s="0" t="s">
        <v>4299</v>
      </c>
    </row>
    <row customHeight="1" ht="11.25">
      <c r="A290" s="437" t="s">
        <v>16</v>
      </c>
      <c r="B290" s="0" t="s">
        <v>4300</v>
      </c>
      <c r="C290" s="0" t="s">
        <v>4301</v>
      </c>
      <c r="D290" s="0" t="s">
        <v>4300</v>
      </c>
      <c r="E290" s="0" t="s">
        <v>4301</v>
      </c>
      <c r="F290" s="0" t="s">
        <v>3501</v>
      </c>
      <c r="G290" s="0" t="s">
        <v>4302</v>
      </c>
    </row>
    <row customHeight="1" ht="11.25">
      <c r="A291" s="437" t="s">
        <v>16</v>
      </c>
      <c r="B291" s="0" t="s">
        <v>4300</v>
      </c>
      <c r="C291" s="0" t="s">
        <v>4301</v>
      </c>
      <c r="D291" s="0" t="s">
        <v>4303</v>
      </c>
      <c r="E291" s="0" t="s">
        <v>4304</v>
      </c>
      <c r="F291" s="0" t="s">
        <v>3504</v>
      </c>
      <c r="G291" s="0" t="s">
        <v>4305</v>
      </c>
    </row>
    <row customHeight="1" ht="11.25">
      <c r="A292" s="437" t="s">
        <v>16</v>
      </c>
      <c r="B292" s="0" t="s">
        <v>4300</v>
      </c>
      <c r="C292" s="0" t="s">
        <v>4301</v>
      </c>
      <c r="D292" s="0" t="s">
        <v>4306</v>
      </c>
      <c r="E292" s="0" t="s">
        <v>4307</v>
      </c>
      <c r="F292" s="0" t="s">
        <v>3504</v>
      </c>
      <c r="G292" s="0" t="s">
        <v>4308</v>
      </c>
    </row>
    <row customHeight="1" ht="11.25">
      <c r="A293" s="437" t="s">
        <v>16</v>
      </c>
      <c r="B293" s="0" t="s">
        <v>4300</v>
      </c>
      <c r="C293" s="0" t="s">
        <v>4301</v>
      </c>
      <c r="D293" s="0" t="s">
        <v>4309</v>
      </c>
      <c r="E293" s="0" t="s">
        <v>4310</v>
      </c>
      <c r="F293" s="0" t="s">
        <v>3504</v>
      </c>
      <c r="G293" s="0" t="s">
        <v>4311</v>
      </c>
    </row>
    <row customHeight="1" ht="11.25">
      <c r="A294" s="437" t="s">
        <v>16</v>
      </c>
      <c r="B294" s="0" t="s">
        <v>4300</v>
      </c>
      <c r="C294" s="0" t="s">
        <v>4301</v>
      </c>
      <c r="D294" s="0" t="s">
        <v>4312</v>
      </c>
      <c r="E294" s="0" t="s">
        <v>4313</v>
      </c>
      <c r="F294" s="0" t="s">
        <v>3504</v>
      </c>
      <c r="G294" s="0" t="s">
        <v>4314</v>
      </c>
    </row>
    <row customHeight="1" ht="11.25">
      <c r="A295" s="437" t="s">
        <v>16</v>
      </c>
      <c r="B295" s="0" t="s">
        <v>4300</v>
      </c>
      <c r="C295" s="0" t="s">
        <v>4301</v>
      </c>
      <c r="D295" s="0" t="s">
        <v>4315</v>
      </c>
      <c r="E295" s="0" t="s">
        <v>4316</v>
      </c>
      <c r="F295" s="0" t="s">
        <v>3504</v>
      </c>
      <c r="G295" s="0" t="s">
        <v>4317</v>
      </c>
    </row>
    <row customHeight="1" ht="11.25">
      <c r="A296" s="437" t="s">
        <v>16</v>
      </c>
      <c r="B296" s="0" t="s">
        <v>4300</v>
      </c>
      <c r="C296" s="0" t="s">
        <v>4301</v>
      </c>
      <c r="D296" s="0" t="s">
        <v>4318</v>
      </c>
      <c r="E296" s="0" t="s">
        <v>4319</v>
      </c>
      <c r="F296" s="0" t="s">
        <v>3504</v>
      </c>
      <c r="G296" s="0" t="s">
        <v>4320</v>
      </c>
    </row>
    <row customHeight="1" ht="11.25">
      <c r="A297" s="437" t="s">
        <v>16</v>
      </c>
      <c r="B297" s="0" t="s">
        <v>4300</v>
      </c>
      <c r="C297" s="0" t="s">
        <v>4301</v>
      </c>
      <c r="D297" s="0" t="s">
        <v>4321</v>
      </c>
      <c r="E297" s="0" t="s">
        <v>4322</v>
      </c>
      <c r="F297" s="0" t="s">
        <v>3504</v>
      </c>
      <c r="G297" s="0" t="s">
        <v>4323</v>
      </c>
    </row>
    <row customHeight="1" ht="11.25">
      <c r="A298" s="437" t="s">
        <v>16</v>
      </c>
      <c r="B298" s="0" t="s">
        <v>4300</v>
      </c>
      <c r="C298" s="0" t="s">
        <v>4301</v>
      </c>
      <c r="D298" s="0" t="s">
        <v>4324</v>
      </c>
      <c r="E298" s="0" t="s">
        <v>4325</v>
      </c>
      <c r="F298" s="0" t="s">
        <v>3504</v>
      </c>
      <c r="G298" s="0" t="s">
        <v>4326</v>
      </c>
    </row>
    <row customHeight="1" ht="11.25">
      <c r="A299" s="437" t="s">
        <v>16</v>
      </c>
      <c r="B299" s="0" t="s">
        <v>4300</v>
      </c>
      <c r="C299" s="0" t="s">
        <v>4301</v>
      </c>
      <c r="D299" s="0" t="s">
        <v>4327</v>
      </c>
      <c r="E299" s="0" t="s">
        <v>4328</v>
      </c>
      <c r="F299" s="0" t="s">
        <v>3504</v>
      </c>
      <c r="G299" s="0" t="s">
        <v>4329</v>
      </c>
    </row>
    <row customHeight="1" ht="11.25">
      <c r="A300" s="437" t="s">
        <v>16</v>
      </c>
      <c r="B300" s="0" t="s">
        <v>4300</v>
      </c>
      <c r="C300" s="0" t="s">
        <v>4301</v>
      </c>
      <c r="D300" s="0" t="s">
        <v>4330</v>
      </c>
      <c r="E300" s="0" t="s">
        <v>4331</v>
      </c>
      <c r="F300" s="0" t="s">
        <v>3504</v>
      </c>
      <c r="G300" s="0" t="s">
        <v>4332</v>
      </c>
    </row>
    <row customHeight="1" ht="11.25">
      <c r="A301" s="437" t="s">
        <v>16</v>
      </c>
      <c r="B301" s="0" t="s">
        <v>4300</v>
      </c>
      <c r="C301" s="0" t="s">
        <v>4301</v>
      </c>
      <c r="D301" s="0" t="s">
        <v>4333</v>
      </c>
      <c r="E301" s="0" t="s">
        <v>4334</v>
      </c>
      <c r="F301" s="0" t="s">
        <v>3504</v>
      </c>
      <c r="G301" s="0" t="s">
        <v>4335</v>
      </c>
    </row>
    <row customHeight="1" ht="11.25">
      <c r="A302" s="437" t="s">
        <v>16</v>
      </c>
      <c r="B302" s="0" t="s">
        <v>4336</v>
      </c>
      <c r="C302" s="0" t="s">
        <v>4337</v>
      </c>
      <c r="D302" s="0" t="s">
        <v>4336</v>
      </c>
      <c r="E302" s="0" t="s">
        <v>4337</v>
      </c>
      <c r="F302" s="0" t="s">
        <v>3501</v>
      </c>
      <c r="G302" s="0" t="s">
        <v>4338</v>
      </c>
    </row>
    <row customHeight="1" ht="11.25">
      <c r="A303" s="437" t="s">
        <v>16</v>
      </c>
      <c r="B303" s="0" t="s">
        <v>4336</v>
      </c>
      <c r="C303" s="0" t="s">
        <v>4337</v>
      </c>
      <c r="D303" s="0" t="s">
        <v>4339</v>
      </c>
      <c r="E303" s="0" t="s">
        <v>4340</v>
      </c>
      <c r="F303" s="0" t="s">
        <v>3504</v>
      </c>
      <c r="G303" s="0" t="s">
        <v>4341</v>
      </c>
    </row>
    <row customHeight="1" ht="11.25">
      <c r="A304" s="437" t="s">
        <v>16</v>
      </c>
      <c r="B304" s="0" t="s">
        <v>4336</v>
      </c>
      <c r="C304" s="0" t="s">
        <v>4337</v>
      </c>
      <c r="D304" s="0" t="s">
        <v>3520</v>
      </c>
      <c r="E304" s="0" t="s">
        <v>4342</v>
      </c>
      <c r="F304" s="0" t="s">
        <v>3504</v>
      </c>
      <c r="G304" s="0" t="s">
        <v>4343</v>
      </c>
    </row>
    <row customHeight="1" ht="11.25">
      <c r="A305" s="437" t="s">
        <v>16</v>
      </c>
      <c r="B305" s="0" t="s">
        <v>4336</v>
      </c>
      <c r="C305" s="0" t="s">
        <v>4337</v>
      </c>
      <c r="D305" s="0" t="s">
        <v>4344</v>
      </c>
      <c r="E305" s="0" t="s">
        <v>4345</v>
      </c>
      <c r="F305" s="0" t="s">
        <v>3504</v>
      </c>
      <c r="G305" s="0" t="s">
        <v>4346</v>
      </c>
    </row>
    <row customHeight="1" ht="11.25">
      <c r="A306" s="437" t="s">
        <v>16</v>
      </c>
      <c r="B306" s="0" t="s">
        <v>4336</v>
      </c>
      <c r="C306" s="0" t="s">
        <v>4337</v>
      </c>
      <c r="D306" s="0" t="s">
        <v>4347</v>
      </c>
      <c r="E306" s="0" t="s">
        <v>4348</v>
      </c>
      <c r="F306" s="0" t="s">
        <v>3504</v>
      </c>
      <c r="G306" s="0" t="s">
        <v>4349</v>
      </c>
    </row>
    <row customHeight="1" ht="11.25">
      <c r="A307" s="437" t="s">
        <v>16</v>
      </c>
      <c r="B307" s="0" t="s">
        <v>4336</v>
      </c>
      <c r="C307" s="0" t="s">
        <v>4337</v>
      </c>
      <c r="D307" s="0" t="s">
        <v>4350</v>
      </c>
      <c r="E307" s="0" t="s">
        <v>4351</v>
      </c>
      <c r="F307" s="0" t="s">
        <v>3504</v>
      </c>
      <c r="G307" s="0" t="s">
        <v>4352</v>
      </c>
    </row>
    <row customHeight="1" ht="11.25">
      <c r="A308" s="437" t="s">
        <v>16</v>
      </c>
      <c r="B308" s="0" t="s">
        <v>4336</v>
      </c>
      <c r="C308" s="0" t="s">
        <v>4337</v>
      </c>
      <c r="D308" s="0" t="s">
        <v>4353</v>
      </c>
      <c r="E308" s="0" t="s">
        <v>4354</v>
      </c>
      <c r="F308" s="0" t="s">
        <v>3504</v>
      </c>
      <c r="G308" s="0" t="s">
        <v>4355</v>
      </c>
    </row>
    <row customHeight="1" ht="11.25">
      <c r="A309" s="437" t="s">
        <v>16</v>
      </c>
      <c r="B309" s="0" t="s">
        <v>4336</v>
      </c>
      <c r="C309" s="0" t="s">
        <v>4337</v>
      </c>
      <c r="D309" s="0" t="s">
        <v>4356</v>
      </c>
      <c r="E309" s="0" t="s">
        <v>4357</v>
      </c>
      <c r="F309" s="0" t="s">
        <v>3504</v>
      </c>
      <c r="G309" s="0" t="s">
        <v>4358</v>
      </c>
    </row>
    <row customHeight="1" ht="11.25">
      <c r="A310" s="437" t="s">
        <v>16</v>
      </c>
      <c r="B310" s="0" t="s">
        <v>4336</v>
      </c>
      <c r="C310" s="0" t="s">
        <v>4337</v>
      </c>
      <c r="D310" s="0" t="s">
        <v>4359</v>
      </c>
      <c r="E310" s="0" t="s">
        <v>4360</v>
      </c>
      <c r="F310" s="0" t="s">
        <v>3504</v>
      </c>
      <c r="G310" s="0" t="s">
        <v>4361</v>
      </c>
    </row>
    <row customHeight="1" ht="11.25">
      <c r="A311" s="437" t="s">
        <v>16</v>
      </c>
      <c r="B311" s="0" t="s">
        <v>4336</v>
      </c>
      <c r="C311" s="0" t="s">
        <v>4337</v>
      </c>
      <c r="D311" s="0" t="s">
        <v>4362</v>
      </c>
      <c r="E311" s="0" t="s">
        <v>4363</v>
      </c>
      <c r="F311" s="0" t="s">
        <v>3504</v>
      </c>
      <c r="G311" s="0" t="s">
        <v>4364</v>
      </c>
    </row>
    <row customHeight="1" ht="11.25">
      <c r="A312" s="437" t="s">
        <v>16</v>
      </c>
      <c r="B312" s="0" t="s">
        <v>4336</v>
      </c>
      <c r="C312" s="0" t="s">
        <v>4337</v>
      </c>
      <c r="D312" s="0" t="s">
        <v>4365</v>
      </c>
      <c r="E312" s="0" t="s">
        <v>4366</v>
      </c>
      <c r="F312" s="0" t="s">
        <v>3504</v>
      </c>
      <c r="G312" s="0" t="s">
        <v>4367</v>
      </c>
    </row>
    <row customHeight="1" ht="11.25">
      <c r="A313" s="437" t="s">
        <v>16</v>
      </c>
      <c r="B313" s="0" t="s">
        <v>4368</v>
      </c>
      <c r="C313" s="0" t="s">
        <v>4369</v>
      </c>
      <c r="D313" s="0" t="s">
        <v>4368</v>
      </c>
      <c r="E313" s="0" t="s">
        <v>4369</v>
      </c>
      <c r="F313" s="0" t="s">
        <v>3501</v>
      </c>
      <c r="G313" s="0" t="s">
        <v>4370</v>
      </c>
    </row>
    <row customHeight="1" ht="11.25">
      <c r="A314" s="437" t="s">
        <v>16</v>
      </c>
      <c r="B314" s="0" t="s">
        <v>4368</v>
      </c>
      <c r="C314" s="0" t="s">
        <v>4369</v>
      </c>
      <c r="D314" s="0" t="s">
        <v>4371</v>
      </c>
      <c r="E314" s="0" t="s">
        <v>4372</v>
      </c>
      <c r="F314" s="0" t="s">
        <v>3504</v>
      </c>
      <c r="G314" s="0" t="s">
        <v>4373</v>
      </c>
    </row>
    <row customHeight="1" ht="11.25">
      <c r="A315" s="437" t="s">
        <v>16</v>
      </c>
      <c r="B315" s="0" t="s">
        <v>4368</v>
      </c>
      <c r="C315" s="0" t="s">
        <v>4369</v>
      </c>
      <c r="D315" s="0" t="s">
        <v>4374</v>
      </c>
      <c r="E315" s="0" t="s">
        <v>4375</v>
      </c>
      <c r="F315" s="0" t="s">
        <v>3504</v>
      </c>
      <c r="G315" s="0" t="s">
        <v>4376</v>
      </c>
    </row>
    <row customHeight="1" ht="11.25">
      <c r="A316" s="437" t="s">
        <v>16</v>
      </c>
      <c r="B316" s="0" t="s">
        <v>4368</v>
      </c>
      <c r="C316" s="0" t="s">
        <v>4369</v>
      </c>
      <c r="D316" s="0" t="s">
        <v>4377</v>
      </c>
      <c r="E316" s="0" t="s">
        <v>4378</v>
      </c>
      <c r="F316" s="0" t="s">
        <v>3504</v>
      </c>
      <c r="G316" s="0" t="s">
        <v>4379</v>
      </c>
    </row>
    <row customHeight="1" ht="11.25">
      <c r="A317" s="437" t="s">
        <v>16</v>
      </c>
      <c r="B317" s="0" t="s">
        <v>4368</v>
      </c>
      <c r="C317" s="0" t="s">
        <v>4369</v>
      </c>
      <c r="D317" s="0" t="s">
        <v>4380</v>
      </c>
      <c r="E317" s="0" t="s">
        <v>4381</v>
      </c>
      <c r="F317" s="0" t="s">
        <v>3504</v>
      </c>
      <c r="G317" s="0" t="s">
        <v>4382</v>
      </c>
    </row>
    <row customHeight="1" ht="11.25">
      <c r="A318" s="437" t="s">
        <v>16</v>
      </c>
      <c r="B318" s="0" t="s">
        <v>4368</v>
      </c>
      <c r="C318" s="0" t="s">
        <v>4369</v>
      </c>
      <c r="D318" s="0" t="s">
        <v>4383</v>
      </c>
      <c r="E318" s="0" t="s">
        <v>4384</v>
      </c>
      <c r="F318" s="0" t="s">
        <v>3504</v>
      </c>
      <c r="G318" s="0" t="s">
        <v>4385</v>
      </c>
    </row>
    <row customHeight="1" ht="11.25">
      <c r="A319" s="437" t="s">
        <v>16</v>
      </c>
      <c r="B319" s="0" t="s">
        <v>4368</v>
      </c>
      <c r="C319" s="0" t="s">
        <v>4369</v>
      </c>
      <c r="D319" s="0" t="s">
        <v>4386</v>
      </c>
      <c r="E319" s="0" t="s">
        <v>4387</v>
      </c>
      <c r="F319" s="0" t="s">
        <v>3504</v>
      </c>
      <c r="G319" s="0" t="s">
        <v>4388</v>
      </c>
    </row>
    <row customHeight="1" ht="11.25">
      <c r="A320" s="437" t="s">
        <v>16</v>
      </c>
      <c r="B320" s="0" t="s">
        <v>4368</v>
      </c>
      <c r="C320" s="0" t="s">
        <v>4369</v>
      </c>
      <c r="D320" s="0" t="s">
        <v>4389</v>
      </c>
      <c r="E320" s="0" t="s">
        <v>4390</v>
      </c>
      <c r="F320" s="0" t="s">
        <v>3504</v>
      </c>
      <c r="G320" s="0" t="s">
        <v>4391</v>
      </c>
    </row>
    <row customHeight="1" ht="11.25">
      <c r="A321" s="437" t="s">
        <v>16</v>
      </c>
      <c r="B321" s="0" t="s">
        <v>4368</v>
      </c>
      <c r="C321" s="0" t="s">
        <v>4369</v>
      </c>
      <c r="D321" s="0" t="s">
        <v>4392</v>
      </c>
      <c r="E321" s="0" t="s">
        <v>4393</v>
      </c>
      <c r="F321" s="0" t="s">
        <v>3504</v>
      </c>
      <c r="G321" s="0" t="s">
        <v>4394</v>
      </c>
    </row>
    <row customHeight="1" ht="11.25">
      <c r="A322" s="437" t="s">
        <v>16</v>
      </c>
      <c r="B322" s="0" t="s">
        <v>4368</v>
      </c>
      <c r="C322" s="0" t="s">
        <v>4369</v>
      </c>
      <c r="D322" s="0" t="s">
        <v>4395</v>
      </c>
      <c r="E322" s="0" t="s">
        <v>4396</v>
      </c>
      <c r="F322" s="0" t="s">
        <v>3504</v>
      </c>
      <c r="G322" s="0" t="s">
        <v>4397</v>
      </c>
    </row>
    <row customHeight="1" ht="11.25">
      <c r="A323" s="437" t="s">
        <v>16</v>
      </c>
      <c r="B323" s="0" t="s">
        <v>4368</v>
      </c>
      <c r="C323" s="0" t="s">
        <v>4369</v>
      </c>
      <c r="D323" s="0" t="s">
        <v>4398</v>
      </c>
      <c r="E323" s="0" t="s">
        <v>4399</v>
      </c>
      <c r="F323" s="0" t="s">
        <v>3504</v>
      </c>
      <c r="G323" s="0" t="s">
        <v>4400</v>
      </c>
    </row>
    <row customHeight="1" ht="11.25">
      <c r="A324" s="437" t="s">
        <v>16</v>
      </c>
      <c r="B324" s="0" t="s">
        <v>4368</v>
      </c>
      <c r="C324" s="0" t="s">
        <v>4369</v>
      </c>
      <c r="D324" s="0" t="s">
        <v>4401</v>
      </c>
      <c r="E324" s="0" t="s">
        <v>4402</v>
      </c>
      <c r="F324" s="0" t="s">
        <v>3504</v>
      </c>
      <c r="G324" s="0" t="s">
        <v>4403</v>
      </c>
    </row>
    <row customHeight="1" ht="11.25">
      <c r="A325" s="437" t="s">
        <v>16</v>
      </c>
      <c r="B325" s="0" t="s">
        <v>4368</v>
      </c>
      <c r="C325" s="0" t="s">
        <v>4369</v>
      </c>
      <c r="D325" s="0" t="s">
        <v>4404</v>
      </c>
      <c r="E325" s="0" t="s">
        <v>4405</v>
      </c>
      <c r="F325" s="0" t="s">
        <v>3504</v>
      </c>
      <c r="G325" s="0" t="s">
        <v>4406</v>
      </c>
    </row>
    <row customHeight="1" ht="11.25">
      <c r="A326" s="437" t="s">
        <v>16</v>
      </c>
      <c r="B326" s="0" t="s">
        <v>99</v>
      </c>
      <c r="C326" s="0" t="s">
        <v>100</v>
      </c>
      <c r="D326" s="0" t="s">
        <v>99</v>
      </c>
      <c r="E326" s="0" t="s">
        <v>100</v>
      </c>
      <c r="F326" s="0" t="s">
        <v>4407</v>
      </c>
      <c r="G326" s="0" t="s">
        <v>98</v>
      </c>
    </row>
    <row customHeight="1" ht="11.25">
      <c r="A327" s="437" t="s">
        <v>16</v>
      </c>
      <c r="B327" s="0" t="s">
        <v>4408</v>
      </c>
      <c r="C327" s="0" t="s">
        <v>4409</v>
      </c>
      <c r="D327" s="0" t="s">
        <v>4408</v>
      </c>
      <c r="E327" s="0" t="s">
        <v>4409</v>
      </c>
      <c r="F327" s="0" t="s">
        <v>4407</v>
      </c>
      <c r="G327" s="0" t="s">
        <v>4410</v>
      </c>
    </row>
    <row customHeight="1" ht="11.25">
      <c r="A328" s="437" t="s">
        <v>16</v>
      </c>
      <c r="B328" s="0" t="s">
        <v>4411</v>
      </c>
      <c r="C328" s="0" t="s">
        <v>4412</v>
      </c>
      <c r="D328" s="0" t="s">
        <v>4411</v>
      </c>
      <c r="E328" s="0" t="s">
        <v>4412</v>
      </c>
      <c r="F328" s="0" t="s">
        <v>4407</v>
      </c>
      <c r="G328" s="0" t="s">
        <v>4413</v>
      </c>
    </row>
    <row customHeight="1" ht="11.25">
      <c r="A329" s="437" t="s">
        <v>16</v>
      </c>
      <c r="B329" s="0" t="s">
        <v>4414</v>
      </c>
      <c r="C329" s="0" t="s">
        <v>4415</v>
      </c>
      <c r="D329" s="0" t="s">
        <v>4414</v>
      </c>
      <c r="E329" s="0" t="s">
        <v>4415</v>
      </c>
      <c r="F329" s="0" t="s">
        <v>4407</v>
      </c>
      <c r="G329" s="0" t="s">
        <v>4416</v>
      </c>
    </row>
    <row customHeight="1" ht="11.25">
      <c r="A330" s="437" t="s">
        <v>16</v>
      </c>
      <c r="B330" s="0" t="s">
        <v>4417</v>
      </c>
      <c r="C330" s="0" t="s">
        <v>4418</v>
      </c>
      <c r="D330" s="0" t="s">
        <v>4417</v>
      </c>
      <c r="E330" s="0" t="s">
        <v>4418</v>
      </c>
      <c r="F330" s="0" t="s">
        <v>4407</v>
      </c>
      <c r="G330" s="0" t="s">
        <v>4419</v>
      </c>
    </row>
    <row customHeight="1" ht="11.25">
      <c r="A331" s="437" t="s">
        <v>16</v>
      </c>
      <c r="B331" s="0" t="s">
        <v>4420</v>
      </c>
      <c r="C331" s="0" t="s">
        <v>4421</v>
      </c>
      <c r="D331" s="0" t="s">
        <v>4420</v>
      </c>
      <c r="E331" s="0" t="s">
        <v>4421</v>
      </c>
      <c r="F331" s="0" t="s">
        <v>4407</v>
      </c>
      <c r="G331" s="0" t="s">
        <v>4422</v>
      </c>
    </row>
    <row customHeight="1" ht="11.25">
      <c r="A332" s="437" t="s">
        <v>16</v>
      </c>
      <c r="B332" s="0" t="s">
        <v>4423</v>
      </c>
      <c r="C332" s="0" t="s">
        <v>4424</v>
      </c>
      <c r="D332" s="0" t="s">
        <v>4425</v>
      </c>
      <c r="E332" s="0" t="s">
        <v>4426</v>
      </c>
      <c r="F332" s="0" t="s">
        <v>4427</v>
      </c>
      <c r="G332" s="0" t="s">
        <v>4428</v>
      </c>
    </row>
    <row customHeight="1" ht="11.25">
      <c r="A333" s="437" t="s">
        <v>16</v>
      </c>
      <c r="B333" s="0" t="s">
        <v>4423</v>
      </c>
      <c r="C333" s="0" t="s">
        <v>4424</v>
      </c>
      <c r="D333" s="0" t="s">
        <v>4429</v>
      </c>
      <c r="E333" s="0" t="s">
        <v>4430</v>
      </c>
      <c r="F333" s="0" t="s">
        <v>4427</v>
      </c>
      <c r="G333" s="0" t="s">
        <v>4431</v>
      </c>
    </row>
    <row customHeight="1" ht="11.25">
      <c r="A334" s="437" t="s">
        <v>16</v>
      </c>
      <c r="B334" s="0" t="s">
        <v>4423</v>
      </c>
      <c r="C334" s="0" t="s">
        <v>4424</v>
      </c>
      <c r="D334" s="0" t="s">
        <v>4432</v>
      </c>
      <c r="E334" s="0" t="s">
        <v>4433</v>
      </c>
      <c r="F334" s="0" t="s">
        <v>4427</v>
      </c>
      <c r="G334" s="0" t="s">
        <v>4434</v>
      </c>
    </row>
    <row customHeight="1" ht="11.25">
      <c r="A335" s="437" t="s">
        <v>16</v>
      </c>
      <c r="B335" s="0" t="s">
        <v>4423</v>
      </c>
      <c r="C335" s="0" t="s">
        <v>4424</v>
      </c>
      <c r="D335" s="0" t="s">
        <v>4435</v>
      </c>
      <c r="E335" s="0" t="s">
        <v>4436</v>
      </c>
      <c r="F335" s="0" t="s">
        <v>4427</v>
      </c>
      <c r="G335" s="0" t="s">
        <v>4437</v>
      </c>
    </row>
    <row customHeight="1" ht="11.25">
      <c r="A336" s="437" t="s">
        <v>16</v>
      </c>
      <c r="B336" s="0" t="s">
        <v>4423</v>
      </c>
      <c r="C336" s="0" t="s">
        <v>4424</v>
      </c>
      <c r="D336" s="0" t="s">
        <v>4438</v>
      </c>
      <c r="E336" s="0" t="s">
        <v>4439</v>
      </c>
      <c r="F336" s="0" t="s">
        <v>4427</v>
      </c>
      <c r="G336" s="0" t="s">
        <v>4440</v>
      </c>
    </row>
    <row customHeight="1" ht="11.25">
      <c r="A337" s="437" t="s">
        <v>16</v>
      </c>
      <c r="B337" s="0" t="s">
        <v>4423</v>
      </c>
      <c r="C337" s="0" t="s">
        <v>4424</v>
      </c>
      <c r="D337" s="0" t="s">
        <v>4441</v>
      </c>
      <c r="E337" s="0" t="s">
        <v>4442</v>
      </c>
      <c r="F337" s="0" t="s">
        <v>4427</v>
      </c>
      <c r="G337" s="0" t="s">
        <v>4443</v>
      </c>
    </row>
    <row customHeight="1" ht="11.25">
      <c r="A338" s="437" t="s">
        <v>16</v>
      </c>
      <c r="B338" s="0" t="s">
        <v>4423</v>
      </c>
      <c r="C338" s="0" t="s">
        <v>4424</v>
      </c>
      <c r="D338" s="0" t="s">
        <v>4444</v>
      </c>
      <c r="E338" s="0" t="s">
        <v>4445</v>
      </c>
      <c r="F338" s="0" t="s">
        <v>4427</v>
      </c>
      <c r="G338" s="0" t="s">
        <v>4446</v>
      </c>
    </row>
    <row customHeight="1" ht="11.25">
      <c r="A339" s="437" t="s">
        <v>16</v>
      </c>
      <c r="B339" s="0" t="s">
        <v>4423</v>
      </c>
      <c r="C339" s="0" t="s">
        <v>4424</v>
      </c>
      <c r="D339" s="0" t="s">
        <v>4447</v>
      </c>
      <c r="E339" s="0" t="s">
        <v>4448</v>
      </c>
      <c r="F339" s="0" t="s">
        <v>4427</v>
      </c>
      <c r="G339" s="0" t="s">
        <v>4449</v>
      </c>
    </row>
    <row customHeight="1" ht="11.25">
      <c r="A340" s="437" t="s">
        <v>16</v>
      </c>
      <c r="B340" s="0" t="s">
        <v>4423</v>
      </c>
      <c r="C340" s="0" t="s">
        <v>4424</v>
      </c>
      <c r="D340" s="0" t="s">
        <v>4450</v>
      </c>
      <c r="E340" s="0" t="s">
        <v>4451</v>
      </c>
      <c r="F340" s="0" t="s">
        <v>4427</v>
      </c>
      <c r="G340" s="0" t="s">
        <v>4452</v>
      </c>
    </row>
    <row customHeight="1" ht="11.25">
      <c r="A341" s="437" t="s">
        <v>16</v>
      </c>
      <c r="B341" s="0" t="s">
        <v>4423</v>
      </c>
      <c r="C341" s="0" t="s">
        <v>4424</v>
      </c>
      <c r="D341" s="0" t="s">
        <v>4423</v>
      </c>
      <c r="E341" s="0" t="s">
        <v>4424</v>
      </c>
      <c r="F341" s="0" t="s">
        <v>4453</v>
      </c>
      <c r="G341" s="0" t="s">
        <v>4454</v>
      </c>
    </row>
    <row customHeight="1" ht="11.25">
      <c r="A342" s="437" t="s">
        <v>16</v>
      </c>
      <c r="B342" s="0" t="s">
        <v>4455</v>
      </c>
      <c r="C342" s="0" t="s">
        <v>4456</v>
      </c>
      <c r="D342" s="0" t="s">
        <v>4455</v>
      </c>
      <c r="E342" s="0" t="s">
        <v>4456</v>
      </c>
      <c r="F342" s="0" t="s">
        <v>4407</v>
      </c>
      <c r="G342" s="0" t="s">
        <v>4457</v>
      </c>
    </row>
    <row customHeight="1" ht="11.25">
      <c r="A343" s="437" t="s">
        <v>16</v>
      </c>
      <c r="B343" s="0" t="s">
        <v>4458</v>
      </c>
      <c r="C343" s="0" t="s">
        <v>4459</v>
      </c>
      <c r="D343" s="0" t="s">
        <v>4458</v>
      </c>
      <c r="E343" s="0" t="s">
        <v>4459</v>
      </c>
      <c r="F343" s="0" t="s">
        <v>4407</v>
      </c>
      <c r="G343" s="0" t="s">
        <v>4460</v>
      </c>
    </row>
    <row customHeight="1" ht="11.25">
      <c r="A344" s="437" t="s">
        <v>16</v>
      </c>
      <c r="B344" s="0" t="s">
        <v>4461</v>
      </c>
      <c r="C344" s="0" t="s">
        <v>4462</v>
      </c>
      <c r="D344" s="0" t="s">
        <v>4461</v>
      </c>
      <c r="E344" s="0" t="s">
        <v>4462</v>
      </c>
      <c r="F344" s="0" t="s">
        <v>4407</v>
      </c>
      <c r="G344" s="0" t="s">
        <v>4463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00942-ADE5-5FF9-AFF3-0.66869A3C}"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4464</v>
      </c>
      <c r="B1" s="899" t="s">
        <v>4465</v>
      </c>
      <c r="C1" s="1223" t="s">
        <v>4466</v>
      </c>
      <c r="D1" s="899" t="s">
        <v>4467</v>
      </c>
      <c r="E1" s="899" t="s">
        <v>4468</v>
      </c>
      <c r="F1" s="1223" t="s">
        <v>4469</v>
      </c>
      <c r="G1" s="1223" t="s">
        <v>4470</v>
      </c>
      <c r="H1" s="1223" t="s">
        <v>4471</v>
      </c>
      <c r="I1" s="1223" t="s">
        <v>4472</v>
      </c>
    </row>
    <row customHeight="1" ht="11.25">
      <c r="A2" s="5232" t="s">
        <v>108</v>
      </c>
      <c r="B2" s="5232" t="s">
        <v>4473</v>
      </c>
      <c r="C2" s="5232" t="s">
        <v>28</v>
      </c>
      <c r="D2" s="5232" t="s">
        <v>4474</v>
      </c>
      <c r="E2" s="5232" t="s">
        <v>4475</v>
      </c>
      <c r="F2" s="5232" t="s">
        <v>28</v>
      </c>
      <c r="G2" s="5232" t="s">
        <v>28</v>
      </c>
      <c r="H2" s="5232" t="s">
        <v>28</v>
      </c>
      <c r="I2" s="5232" t="s">
        <v>28</v>
      </c>
    </row>
    <row customHeight="1" ht="11.25">
      <c r="A3" s="5232" t="s">
        <v>109</v>
      </c>
      <c r="B3" s="5232" t="s">
        <v>4476</v>
      </c>
      <c r="C3" s="5232" t="s">
        <v>28</v>
      </c>
      <c r="D3" s="5232" t="s">
        <v>4477</v>
      </c>
      <c r="E3" s="5232" t="s">
        <v>4478</v>
      </c>
      <c r="F3" s="5232" t="s">
        <v>28</v>
      </c>
      <c r="G3" s="5232" t="s">
        <v>28</v>
      </c>
      <c r="H3" s="5232" t="s">
        <v>28</v>
      </c>
      <c r="I3" s="5232" t="s">
        <v>28</v>
      </c>
    </row>
    <row customHeight="1" ht="11.25">
      <c r="A4" s="5232" t="s">
        <v>89</v>
      </c>
      <c r="B4" s="5232" t="s">
        <v>4479</v>
      </c>
      <c r="C4" s="5232" t="s">
        <v>28</v>
      </c>
      <c r="D4" s="5232" t="s">
        <v>4474</v>
      </c>
      <c r="E4" s="5232" t="s">
        <v>4480</v>
      </c>
      <c r="F4" s="5232" t="s">
        <v>28</v>
      </c>
      <c r="G4" s="5232" t="s">
        <v>28</v>
      </c>
      <c r="H4" s="5232" t="s">
        <v>28</v>
      </c>
      <c r="I4" s="5232" t="s">
        <v>28</v>
      </c>
    </row>
    <row customHeight="1" ht="11.25">
      <c r="A5" s="5232" t="s">
        <v>90</v>
      </c>
      <c r="B5" s="5232" t="s">
        <v>4481</v>
      </c>
      <c r="C5" s="5232" t="s">
        <v>28</v>
      </c>
      <c r="D5" s="5232" t="s">
        <v>4482</v>
      </c>
      <c r="E5" s="5232" t="s">
        <v>4475</v>
      </c>
      <c r="F5" s="5232" t="s">
        <v>28</v>
      </c>
      <c r="G5" s="5232" t="s">
        <v>28</v>
      </c>
      <c r="H5" s="5232" t="s">
        <v>28</v>
      </c>
      <c r="I5" s="5232" t="s">
        <v>28</v>
      </c>
    </row>
    <row customHeight="1" ht="11.25">
      <c r="A6" s="5232" t="s">
        <v>110</v>
      </c>
      <c r="B6" s="5232" t="s">
        <v>4483</v>
      </c>
      <c r="C6" s="5232" t="s">
        <v>28</v>
      </c>
      <c r="D6" s="5232" t="s">
        <v>4482</v>
      </c>
      <c r="E6" s="5232" t="s">
        <v>4475</v>
      </c>
      <c r="F6" s="5232" t="s">
        <v>28</v>
      </c>
      <c r="G6" s="5232" t="s">
        <v>28</v>
      </c>
      <c r="H6" s="5232" t="s">
        <v>28</v>
      </c>
      <c r="I6" s="5232" t="s">
        <v>28</v>
      </c>
    </row>
    <row customHeight="1" ht="11.25">
      <c r="A7" s="5232" t="s">
        <v>91</v>
      </c>
      <c r="B7" s="5232" t="s">
        <v>4484</v>
      </c>
      <c r="C7" s="5232" t="s">
        <v>28</v>
      </c>
      <c r="D7" s="5232" t="s">
        <v>4482</v>
      </c>
      <c r="E7" s="5232" t="s">
        <v>4475</v>
      </c>
      <c r="F7" s="5232" t="s">
        <v>28</v>
      </c>
      <c r="G7" s="5232" t="s">
        <v>28</v>
      </c>
      <c r="H7" s="5232" t="s">
        <v>28</v>
      </c>
      <c r="I7" s="5232" t="s">
        <v>28</v>
      </c>
    </row>
    <row customHeight="1" ht="11.25">
      <c r="A8" s="5232" t="s">
        <v>92</v>
      </c>
      <c r="B8" s="5232" t="s">
        <v>4485</v>
      </c>
      <c r="C8" s="5232" t="s">
        <v>28</v>
      </c>
      <c r="D8" s="5232" t="s">
        <v>4486</v>
      </c>
      <c r="E8" s="5232" t="s">
        <v>4487</v>
      </c>
      <c r="F8" s="5232" t="s">
        <v>28</v>
      </c>
      <c r="G8" s="5232" t="s">
        <v>28</v>
      </c>
      <c r="H8" s="5232" t="s">
        <v>28</v>
      </c>
      <c r="I8" s="5232" t="s">
        <v>28</v>
      </c>
    </row>
    <row customHeight="1" ht="11.25">
      <c r="A9" s="5232" t="s">
        <v>111</v>
      </c>
      <c r="B9" s="5232" t="s">
        <v>4488</v>
      </c>
      <c r="C9" s="5232" t="s">
        <v>28</v>
      </c>
      <c r="D9" s="5232" t="s">
        <v>4486</v>
      </c>
      <c r="E9" s="5232" t="s">
        <v>4487</v>
      </c>
      <c r="F9" s="5232" t="s">
        <v>28</v>
      </c>
      <c r="G9" s="5232" t="s">
        <v>28</v>
      </c>
      <c r="H9" s="5232" t="s">
        <v>28</v>
      </c>
      <c r="I9" s="5232" t="s">
        <v>28</v>
      </c>
    </row>
    <row customHeight="1" ht="11.25">
      <c r="A10" s="5232" t="s">
        <v>147</v>
      </c>
      <c r="B10" s="5232" t="s">
        <v>4489</v>
      </c>
      <c r="C10" s="5232" t="s">
        <v>28</v>
      </c>
      <c r="D10" s="5232" t="s">
        <v>4490</v>
      </c>
      <c r="E10" s="5232" t="s">
        <v>4491</v>
      </c>
      <c r="F10" s="5232" t="s">
        <v>28</v>
      </c>
      <c r="G10" s="5232" t="s">
        <v>28</v>
      </c>
      <c r="H10" s="5232" t="s">
        <v>28</v>
      </c>
      <c r="I10" s="5232" t="s">
        <v>28</v>
      </c>
    </row>
    <row customHeight="1" ht="11.25">
      <c r="A11" s="5232" t="s">
        <v>148</v>
      </c>
      <c r="B11" s="5232" t="s">
        <v>4492</v>
      </c>
      <c r="C11" s="5232" t="s">
        <v>28</v>
      </c>
      <c r="D11" s="5232" t="s">
        <v>4490</v>
      </c>
      <c r="E11" s="5232" t="s">
        <v>4491</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E2B12-2158-387F-5667-0.C47044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7FAB5-2068-F1E6-1B2F-0.E92A66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4493</v>
      </c>
    </row>
    <row customHeight="1" ht="11.25">
      <c r="A2" s="5224" t="s">
        <v>97</v>
      </c>
      <c r="B2" s="5224" t="s">
        <v>4494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27E44-C46C-5FA4-D144-0.9D72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4495</v>
      </c>
      <c r="B1" s="899" t="s">
        <v>4496</v>
      </c>
    </row>
    <row customHeight="1" ht="11.25">
      <c r="A2" s="899">
        <v>4213775</v>
      </c>
      <c r="B2" s="899" t="s">
        <v>1274</v>
      </c>
    </row>
    <row customHeight="1" ht="11.25">
      <c r="A3" s="899">
        <v>4213784</v>
      </c>
      <c r="B3" s="899" t="s">
        <v>1308</v>
      </c>
    </row>
    <row customHeight="1" ht="11.25">
      <c r="A4" s="899">
        <v>4213781</v>
      </c>
      <c r="B4" s="899" t="s">
        <v>1301</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1439</v>
      </c>
    </row>
    <row customHeight="1" ht="11.25">
      <c r="A10" s="899">
        <v>4213783</v>
      </c>
      <c r="B10" s="899" t="s">
        <v>1454</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D8BBA-124C-01EA-75B3-0.EECE33D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4495</v>
      </c>
      <c r="B1" s="899" t="s">
        <v>4497</v>
      </c>
    </row>
    <row customHeight="1" ht="11.25">
      <c r="A2" s="899" t="s">
        <v>4498</v>
      </c>
      <c r="B2" s="899" t="s">
        <v>1553</v>
      </c>
    </row>
    <row customHeight="1" ht="11.25">
      <c r="A3" s="899" t="s">
        <v>4499</v>
      </c>
      <c r="B3" s="899" t="s">
        <v>1563</v>
      </c>
    </row>
    <row customHeight="1" ht="11.25">
      <c r="A4" s="899" t="s">
        <v>4500</v>
      </c>
      <c r="B4" s="899" t="s">
        <v>1572</v>
      </c>
    </row>
    <row customHeight="1" ht="11.25">
      <c r="A5" s="899" t="s">
        <v>4501</v>
      </c>
      <c r="B5" s="899" t="s">
        <v>1581</v>
      </c>
    </row>
    <row customHeight="1" ht="11.25">
      <c r="A6" s="899" t="s">
        <v>4502</v>
      </c>
      <c r="B6" s="899" t="s">
        <v>1587</v>
      </c>
    </row>
    <row customHeight="1" ht="11.25">
      <c r="A7" s="899" t="s">
        <v>4503</v>
      </c>
      <c r="B7" s="899" t="s">
        <v>1595</v>
      </c>
    </row>
    <row customHeight="1" ht="11.25">
      <c r="A8" s="899" t="s">
        <v>4504</v>
      </c>
      <c r="B8" s="899"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D5EB3-6486-FF0E-AFF8-0.8BDD835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3492</v>
      </c>
      <c r="B1" s="437" t="s">
        <v>3493</v>
      </c>
      <c r="C1" s="437" t="s">
        <v>3494</v>
      </c>
      <c r="D1" s="437" t="s">
        <v>3495</v>
      </c>
      <c r="E1" s="0" t="s">
        <v>3496</v>
      </c>
      <c r="F1" s="0" t="s">
        <v>3497</v>
      </c>
      <c r="G1" s="0" t="s">
        <v>3498</v>
      </c>
    </row>
    <row customHeight="1" ht="11.25">
      <c r="A2" s="0" t="s">
        <v>16</v>
      </c>
      <c r="B2" s="0" t="s">
        <v>3499</v>
      </c>
      <c r="C2" s="0" t="s">
        <v>3500</v>
      </c>
      <c r="D2" s="0" t="s">
        <v>3499</v>
      </c>
      <c r="E2" s="0" t="s">
        <v>3500</v>
      </c>
      <c r="F2" s="0" t="s">
        <v>3501</v>
      </c>
      <c r="G2" s="0" t="s">
        <v>108</v>
      </c>
    </row>
    <row customHeight="1" ht="11.25">
      <c r="A3" s="0" t="s">
        <v>16</v>
      </c>
      <c r="B3" s="0" t="s">
        <v>3499</v>
      </c>
      <c r="C3" s="0" t="s">
        <v>3500</v>
      </c>
      <c r="D3" s="0" t="s">
        <v>3502</v>
      </c>
      <c r="E3" s="0" t="s">
        <v>3503</v>
      </c>
      <c r="F3" s="0" t="s">
        <v>3504</v>
      </c>
      <c r="G3" s="0" t="s">
        <v>109</v>
      </c>
    </row>
    <row customHeight="1" ht="11.25">
      <c r="A4" s="0" t="s">
        <v>16</v>
      </c>
      <c r="B4" s="0" t="s">
        <v>3499</v>
      </c>
      <c r="C4" s="0" t="s">
        <v>3500</v>
      </c>
      <c r="D4" s="0" t="s">
        <v>3505</v>
      </c>
      <c r="E4" s="0" t="s">
        <v>3506</v>
      </c>
      <c r="F4" s="0" t="s">
        <v>3504</v>
      </c>
      <c r="G4" s="0" t="s">
        <v>89</v>
      </c>
    </row>
    <row customHeight="1" ht="11.25">
      <c r="A5" s="0" t="s">
        <v>16</v>
      </c>
      <c r="B5" s="0" t="s">
        <v>3499</v>
      </c>
      <c r="C5" s="0" t="s">
        <v>3500</v>
      </c>
      <c r="D5" s="0" t="s">
        <v>3507</v>
      </c>
      <c r="E5" s="0" t="s">
        <v>3508</v>
      </c>
      <c r="F5" s="0" t="s">
        <v>3504</v>
      </c>
      <c r="G5" s="0" t="s">
        <v>90</v>
      </c>
    </row>
    <row customHeight="1" ht="11.25">
      <c r="A6" s="0" t="s">
        <v>16</v>
      </c>
      <c r="B6" s="0" t="s">
        <v>3499</v>
      </c>
      <c r="C6" s="0" t="s">
        <v>3500</v>
      </c>
      <c r="D6" s="0" t="s">
        <v>3509</v>
      </c>
      <c r="E6" s="0" t="s">
        <v>3510</v>
      </c>
      <c r="F6" s="0" t="s">
        <v>3504</v>
      </c>
      <c r="G6" s="0" t="s">
        <v>110</v>
      </c>
    </row>
    <row customHeight="1" ht="11.25">
      <c r="A7" s="0" t="s">
        <v>16</v>
      </c>
      <c r="B7" s="0" t="s">
        <v>3499</v>
      </c>
      <c r="C7" s="0" t="s">
        <v>3500</v>
      </c>
      <c r="D7" s="0" t="s">
        <v>3511</v>
      </c>
      <c r="E7" s="0" t="s">
        <v>3512</v>
      </c>
      <c r="F7" s="0" t="s">
        <v>3504</v>
      </c>
      <c r="G7" s="0" t="s">
        <v>91</v>
      </c>
    </row>
    <row customHeight="1" ht="11.25">
      <c r="A8" s="0" t="s">
        <v>16</v>
      </c>
      <c r="B8" s="0" t="s">
        <v>3513</v>
      </c>
      <c r="C8" s="0" t="s">
        <v>3514</v>
      </c>
      <c r="D8" s="0" t="s">
        <v>3513</v>
      </c>
      <c r="E8" s="0" t="s">
        <v>3514</v>
      </c>
      <c r="F8" s="0" t="s">
        <v>3501</v>
      </c>
      <c r="G8" s="0" t="s">
        <v>92</v>
      </c>
    </row>
    <row customHeight="1" ht="11.25">
      <c r="A9" s="0" t="s">
        <v>16</v>
      </c>
      <c r="B9" s="0" t="s">
        <v>3513</v>
      </c>
      <c r="C9" s="0" t="s">
        <v>3514</v>
      </c>
      <c r="D9" s="0" t="s">
        <v>3515</v>
      </c>
      <c r="E9" s="0" t="s">
        <v>3516</v>
      </c>
      <c r="F9" s="0" t="s">
        <v>3517</v>
      </c>
      <c r="G9" s="0" t="s">
        <v>111</v>
      </c>
    </row>
    <row customHeight="1" ht="11.25">
      <c r="A10" s="0" t="s">
        <v>16</v>
      </c>
      <c r="B10" s="0" t="s">
        <v>3513</v>
      </c>
      <c r="C10" s="0" t="s">
        <v>3514</v>
      </c>
      <c r="D10" s="0" t="s">
        <v>3518</v>
      </c>
      <c r="E10" s="0" t="s">
        <v>3519</v>
      </c>
      <c r="F10" s="0" t="s">
        <v>3517</v>
      </c>
      <c r="G10" s="0" t="s">
        <v>147</v>
      </c>
    </row>
    <row customHeight="1" ht="11.25">
      <c r="A11" s="0" t="s">
        <v>16</v>
      </c>
      <c r="B11" s="0" t="s">
        <v>3513</v>
      </c>
      <c r="C11" s="0" t="s">
        <v>3514</v>
      </c>
      <c r="D11" s="0" t="s">
        <v>3520</v>
      </c>
      <c r="E11" s="0" t="s">
        <v>3521</v>
      </c>
      <c r="F11" s="0" t="s">
        <v>3504</v>
      </c>
      <c r="G11" s="0" t="s">
        <v>148</v>
      </c>
    </row>
    <row customHeight="1" ht="11.25">
      <c r="A12" s="0" t="s">
        <v>16</v>
      </c>
      <c r="B12" s="0" t="s">
        <v>3513</v>
      </c>
      <c r="C12" s="0" t="s">
        <v>3514</v>
      </c>
      <c r="D12" s="0" t="s">
        <v>3522</v>
      </c>
      <c r="E12" s="0" t="s">
        <v>3523</v>
      </c>
      <c r="F12" s="0" t="s">
        <v>3504</v>
      </c>
      <c r="G12" s="0" t="s">
        <v>149</v>
      </c>
    </row>
    <row customHeight="1" ht="11.25">
      <c r="A13" s="0" t="s">
        <v>16</v>
      </c>
      <c r="B13" s="0" t="s">
        <v>3513</v>
      </c>
      <c r="C13" s="0" t="s">
        <v>3514</v>
      </c>
      <c r="D13" s="0" t="s">
        <v>3524</v>
      </c>
      <c r="E13" s="0" t="s">
        <v>3525</v>
      </c>
      <c r="F13" s="0" t="s">
        <v>3504</v>
      </c>
      <c r="G13" s="0" t="s">
        <v>150</v>
      </c>
    </row>
    <row customHeight="1" ht="11.25">
      <c r="A14" s="0" t="s">
        <v>16</v>
      </c>
      <c r="B14" s="0" t="s">
        <v>3513</v>
      </c>
      <c r="C14" s="0" t="s">
        <v>3514</v>
      </c>
      <c r="D14" s="0" t="s">
        <v>3526</v>
      </c>
      <c r="E14" s="0" t="s">
        <v>3527</v>
      </c>
      <c r="F14" s="0" t="s">
        <v>3504</v>
      </c>
      <c r="G14" s="0" t="s">
        <v>151</v>
      </c>
    </row>
    <row customHeight="1" ht="11.25">
      <c r="A15" s="0" t="s">
        <v>16</v>
      </c>
      <c r="B15" s="0" t="s">
        <v>3513</v>
      </c>
      <c r="C15" s="0" t="s">
        <v>3514</v>
      </c>
      <c r="D15" s="0" t="s">
        <v>3528</v>
      </c>
      <c r="E15" s="0" t="s">
        <v>3529</v>
      </c>
      <c r="F15" s="0" t="s">
        <v>3504</v>
      </c>
      <c r="G15" s="0" t="s">
        <v>152</v>
      </c>
    </row>
    <row customHeight="1" ht="11.25">
      <c r="A16" s="0" t="s">
        <v>16</v>
      </c>
      <c r="B16" s="0" t="s">
        <v>3513</v>
      </c>
      <c r="C16" s="0" t="s">
        <v>3514</v>
      </c>
      <c r="D16" s="0" t="s">
        <v>3530</v>
      </c>
      <c r="E16" s="0" t="s">
        <v>3531</v>
      </c>
      <c r="F16" s="0" t="s">
        <v>3504</v>
      </c>
      <c r="G16" s="0" t="s">
        <v>1514</v>
      </c>
    </row>
    <row customHeight="1" ht="11.25">
      <c r="A17" s="0" t="s">
        <v>16</v>
      </c>
      <c r="B17" s="0" t="s">
        <v>3513</v>
      </c>
      <c r="C17" s="0" t="s">
        <v>3514</v>
      </c>
      <c r="D17" s="0" t="s">
        <v>3532</v>
      </c>
      <c r="E17" s="0" t="s">
        <v>3533</v>
      </c>
      <c r="F17" s="0" t="s">
        <v>3504</v>
      </c>
      <c r="G17" s="0" t="s">
        <v>1520</v>
      </c>
    </row>
    <row customHeight="1" ht="11.25">
      <c r="A18" s="0" t="s">
        <v>16</v>
      </c>
      <c r="B18" s="0" t="s">
        <v>3513</v>
      </c>
      <c r="C18" s="0" t="s">
        <v>3514</v>
      </c>
      <c r="D18" s="0" t="s">
        <v>3534</v>
      </c>
      <c r="E18" s="0" t="s">
        <v>3535</v>
      </c>
      <c r="F18" s="0" t="s">
        <v>3504</v>
      </c>
      <c r="G18" s="0" t="s">
        <v>1532</v>
      </c>
    </row>
    <row customHeight="1" ht="11.25">
      <c r="A19" s="0" t="s">
        <v>16</v>
      </c>
      <c r="B19" s="0" t="s">
        <v>3513</v>
      </c>
      <c r="C19" s="0" t="s">
        <v>3514</v>
      </c>
      <c r="D19" s="0" t="s">
        <v>3536</v>
      </c>
      <c r="E19" s="0" t="s">
        <v>3537</v>
      </c>
      <c r="F19" s="0" t="s">
        <v>3504</v>
      </c>
      <c r="G19" s="0" t="s">
        <v>1546</v>
      </c>
    </row>
    <row customHeight="1" ht="11.25">
      <c r="A20" s="0" t="s">
        <v>16</v>
      </c>
      <c r="B20" s="0" t="s">
        <v>3513</v>
      </c>
      <c r="C20" s="0" t="s">
        <v>3514</v>
      </c>
      <c r="D20" s="0" t="s">
        <v>3538</v>
      </c>
      <c r="E20" s="0" t="s">
        <v>3539</v>
      </c>
      <c r="F20" s="0" t="s">
        <v>3504</v>
      </c>
      <c r="G20" s="0" t="s">
        <v>1558</v>
      </c>
    </row>
    <row customHeight="1" ht="11.25">
      <c r="A21" s="0" t="s">
        <v>16</v>
      </c>
      <c r="B21" s="0" t="s">
        <v>3540</v>
      </c>
      <c r="C21" s="0" t="s">
        <v>3541</v>
      </c>
      <c r="D21" s="0" t="s">
        <v>3540</v>
      </c>
      <c r="E21" s="0" t="s">
        <v>3541</v>
      </c>
      <c r="F21" s="0" t="s">
        <v>3501</v>
      </c>
      <c r="G21" s="0" t="s">
        <v>1567</v>
      </c>
    </row>
    <row customHeight="1" ht="11.25">
      <c r="A22" s="0" t="s">
        <v>16</v>
      </c>
      <c r="B22" s="0" t="s">
        <v>3540</v>
      </c>
      <c r="C22" s="0" t="s">
        <v>3541</v>
      </c>
      <c r="D22" s="0" t="s">
        <v>3542</v>
      </c>
      <c r="E22" s="0" t="s">
        <v>3543</v>
      </c>
      <c r="F22" s="0" t="s">
        <v>3504</v>
      </c>
      <c r="G22" s="0" t="s">
        <v>1583</v>
      </c>
    </row>
    <row customHeight="1" ht="11.25">
      <c r="A23" s="0" t="s">
        <v>16</v>
      </c>
      <c r="B23" s="0" t="s">
        <v>3540</v>
      </c>
      <c r="C23" s="0" t="s">
        <v>3541</v>
      </c>
      <c r="D23" s="0" t="s">
        <v>3544</v>
      </c>
      <c r="E23" s="0" t="s">
        <v>3545</v>
      </c>
      <c r="F23" s="0" t="s">
        <v>3504</v>
      </c>
      <c r="G23" s="0" t="s">
        <v>1590</v>
      </c>
    </row>
    <row customHeight="1" ht="11.25">
      <c r="A24" s="0" t="s">
        <v>16</v>
      </c>
      <c r="B24" s="0" t="s">
        <v>3540</v>
      </c>
      <c r="C24" s="0" t="s">
        <v>3541</v>
      </c>
      <c r="D24" s="0" t="s">
        <v>3546</v>
      </c>
      <c r="E24" s="0" t="s">
        <v>3547</v>
      </c>
      <c r="F24" s="0" t="s">
        <v>3504</v>
      </c>
      <c r="G24" s="0" t="s">
        <v>1598</v>
      </c>
    </row>
    <row customHeight="1" ht="11.25">
      <c r="A25" s="0" t="s">
        <v>16</v>
      </c>
      <c r="B25" s="0" t="s">
        <v>3540</v>
      </c>
      <c r="C25" s="0" t="s">
        <v>3541</v>
      </c>
      <c r="D25" s="0" t="s">
        <v>3548</v>
      </c>
      <c r="E25" s="0" t="s">
        <v>3549</v>
      </c>
      <c r="F25" s="0" t="s">
        <v>3504</v>
      </c>
      <c r="G25" s="0" t="s">
        <v>1605</v>
      </c>
    </row>
    <row customHeight="1" ht="11.25">
      <c r="A26" s="0" t="s">
        <v>16</v>
      </c>
      <c r="B26" s="0" t="s">
        <v>3540</v>
      </c>
      <c r="C26" s="0" t="s">
        <v>3541</v>
      </c>
      <c r="D26" s="0" t="s">
        <v>3550</v>
      </c>
      <c r="E26" s="0" t="s">
        <v>3551</v>
      </c>
      <c r="F26" s="0" t="s">
        <v>3504</v>
      </c>
      <c r="G26" s="0" t="s">
        <v>1609</v>
      </c>
    </row>
    <row customHeight="1" ht="11.25">
      <c r="A27" s="0" t="s">
        <v>16</v>
      </c>
      <c r="B27" s="0" t="s">
        <v>3552</v>
      </c>
      <c r="C27" s="0" t="s">
        <v>3553</v>
      </c>
      <c r="D27" s="0" t="s">
        <v>3552</v>
      </c>
      <c r="E27" s="0" t="s">
        <v>3553</v>
      </c>
      <c r="F27" s="0" t="s">
        <v>3501</v>
      </c>
      <c r="G27" s="0" t="s">
        <v>1614</v>
      </c>
    </row>
    <row customHeight="1" ht="11.25">
      <c r="A28" s="0" t="s">
        <v>16</v>
      </c>
      <c r="B28" s="0" t="s">
        <v>3552</v>
      </c>
      <c r="C28" s="0" t="s">
        <v>3553</v>
      </c>
      <c r="D28" s="0" t="s">
        <v>3554</v>
      </c>
      <c r="E28" s="0" t="s">
        <v>3555</v>
      </c>
      <c r="F28" s="0" t="s">
        <v>3504</v>
      </c>
      <c r="G28" s="0" t="s">
        <v>1622</v>
      </c>
    </row>
    <row customHeight="1" ht="11.25">
      <c r="A29" s="0" t="s">
        <v>16</v>
      </c>
      <c r="B29" s="0" t="s">
        <v>3552</v>
      </c>
      <c r="C29" s="0" t="s">
        <v>3553</v>
      </c>
      <c r="D29" s="0" t="s">
        <v>3556</v>
      </c>
      <c r="E29" s="0" t="s">
        <v>3557</v>
      </c>
      <c r="F29" s="0" t="s">
        <v>3504</v>
      </c>
      <c r="G29" s="0" t="s">
        <v>1624</v>
      </c>
    </row>
    <row customHeight="1" ht="11.25">
      <c r="A30" s="0" t="s">
        <v>16</v>
      </c>
      <c r="B30" s="0" t="s">
        <v>3552</v>
      </c>
      <c r="C30" s="0" t="s">
        <v>3553</v>
      </c>
      <c r="D30" s="0" t="s">
        <v>3558</v>
      </c>
      <c r="E30" s="0" t="s">
        <v>3559</v>
      </c>
      <c r="F30" s="0" t="s">
        <v>3504</v>
      </c>
      <c r="G30" s="0" t="s">
        <v>1627</v>
      </c>
    </row>
    <row customHeight="1" ht="11.25">
      <c r="A31" s="0" t="s">
        <v>16</v>
      </c>
      <c r="B31" s="0" t="s">
        <v>3552</v>
      </c>
      <c r="C31" s="0" t="s">
        <v>3553</v>
      </c>
      <c r="D31" s="0" t="s">
        <v>3560</v>
      </c>
      <c r="E31" s="0" t="s">
        <v>3561</v>
      </c>
      <c r="F31" s="0" t="s">
        <v>3504</v>
      </c>
      <c r="G31" s="0" t="s">
        <v>1633</v>
      </c>
    </row>
    <row customHeight="1" ht="11.25">
      <c r="A32" s="0" t="s">
        <v>16</v>
      </c>
      <c r="B32" s="0" t="s">
        <v>3552</v>
      </c>
      <c r="C32" s="0" t="s">
        <v>3553</v>
      </c>
      <c r="D32" s="0" t="s">
        <v>3562</v>
      </c>
      <c r="E32" s="0" t="s">
        <v>3563</v>
      </c>
      <c r="F32" s="0" t="s">
        <v>3504</v>
      </c>
      <c r="G32" s="0" t="s">
        <v>1635</v>
      </c>
    </row>
    <row customHeight="1" ht="11.25">
      <c r="A33" s="0" t="s">
        <v>16</v>
      </c>
      <c r="B33" s="0" t="s">
        <v>3552</v>
      </c>
      <c r="C33" s="0" t="s">
        <v>3553</v>
      </c>
      <c r="D33" s="0" t="s">
        <v>3564</v>
      </c>
      <c r="E33" s="0" t="s">
        <v>3565</v>
      </c>
      <c r="F33" s="0" t="s">
        <v>3504</v>
      </c>
      <c r="G33" s="0" t="s">
        <v>1637</v>
      </c>
    </row>
    <row customHeight="1" ht="11.25">
      <c r="A34" s="0" t="s">
        <v>16</v>
      </c>
      <c r="B34" s="0" t="s">
        <v>3552</v>
      </c>
      <c r="C34" s="0" t="s">
        <v>3553</v>
      </c>
      <c r="D34" s="0" t="s">
        <v>3566</v>
      </c>
      <c r="E34" s="0" t="s">
        <v>3567</v>
      </c>
      <c r="F34" s="0" t="s">
        <v>3504</v>
      </c>
      <c r="G34" s="0" t="s">
        <v>1639</v>
      </c>
    </row>
    <row customHeight="1" ht="11.25">
      <c r="A35" s="0" t="s">
        <v>16</v>
      </c>
      <c r="B35" s="0" t="s">
        <v>3552</v>
      </c>
      <c r="C35" s="0" t="s">
        <v>3553</v>
      </c>
      <c r="D35" s="0" t="s">
        <v>3568</v>
      </c>
      <c r="E35" s="0" t="s">
        <v>3569</v>
      </c>
      <c r="F35" s="0" t="s">
        <v>3504</v>
      </c>
      <c r="G35" s="0" t="s">
        <v>1644</v>
      </c>
    </row>
    <row customHeight="1" ht="11.25">
      <c r="A36" s="0" t="s">
        <v>16</v>
      </c>
      <c r="B36" s="0" t="s">
        <v>3570</v>
      </c>
      <c r="C36" s="0" t="s">
        <v>3571</v>
      </c>
      <c r="D36" s="0" t="s">
        <v>3570</v>
      </c>
      <c r="E36" s="0" t="s">
        <v>3571</v>
      </c>
      <c r="F36" s="0" t="s">
        <v>3501</v>
      </c>
      <c r="G36" s="0" t="s">
        <v>1649</v>
      </c>
    </row>
    <row customHeight="1" ht="11.25">
      <c r="A37" s="0" t="s">
        <v>16</v>
      </c>
      <c r="B37" s="0" t="s">
        <v>3570</v>
      </c>
      <c r="C37" s="0" t="s">
        <v>3571</v>
      </c>
      <c r="D37" s="0" t="s">
        <v>3572</v>
      </c>
      <c r="E37" s="0" t="s">
        <v>3573</v>
      </c>
      <c r="F37" s="0" t="s">
        <v>3504</v>
      </c>
      <c r="G37" s="0" t="s">
        <v>1653</v>
      </c>
    </row>
    <row customHeight="1" ht="11.25">
      <c r="A38" s="0" t="s">
        <v>16</v>
      </c>
      <c r="B38" s="0" t="s">
        <v>3570</v>
      </c>
      <c r="C38" s="0" t="s">
        <v>3571</v>
      </c>
      <c r="D38" s="0" t="s">
        <v>3574</v>
      </c>
      <c r="E38" s="0" t="s">
        <v>3575</v>
      </c>
      <c r="F38" s="0" t="s">
        <v>3504</v>
      </c>
      <c r="G38" s="0" t="s">
        <v>1661</v>
      </c>
    </row>
    <row customHeight="1" ht="11.25">
      <c r="A39" s="0" t="s">
        <v>16</v>
      </c>
      <c r="B39" s="0" t="s">
        <v>3570</v>
      </c>
      <c r="C39" s="0" t="s">
        <v>3571</v>
      </c>
      <c r="D39" s="0" t="s">
        <v>3576</v>
      </c>
      <c r="E39" s="0" t="s">
        <v>3577</v>
      </c>
      <c r="F39" s="0" t="s">
        <v>3504</v>
      </c>
      <c r="G39" s="0" t="s">
        <v>1667</v>
      </c>
    </row>
    <row customHeight="1" ht="11.25">
      <c r="A40" s="0" t="s">
        <v>16</v>
      </c>
      <c r="B40" s="0" t="s">
        <v>3570</v>
      </c>
      <c r="C40" s="0" t="s">
        <v>3571</v>
      </c>
      <c r="D40" s="0" t="s">
        <v>3578</v>
      </c>
      <c r="E40" s="0" t="s">
        <v>3579</v>
      </c>
      <c r="F40" s="0" t="s">
        <v>3504</v>
      </c>
      <c r="G40" s="0" t="s">
        <v>1672</v>
      </c>
    </row>
    <row customHeight="1" ht="11.25">
      <c r="A41" s="0" t="s">
        <v>16</v>
      </c>
      <c r="B41" s="0" t="s">
        <v>3570</v>
      </c>
      <c r="C41" s="0" t="s">
        <v>3571</v>
      </c>
      <c r="D41" s="0" t="s">
        <v>3580</v>
      </c>
      <c r="E41" s="0" t="s">
        <v>3581</v>
      </c>
      <c r="F41" s="0" t="s">
        <v>3504</v>
      </c>
      <c r="G41" s="0" t="s">
        <v>1676</v>
      </c>
    </row>
    <row customHeight="1" ht="11.25">
      <c r="A42" s="0" t="s">
        <v>16</v>
      </c>
      <c r="B42" s="0" t="s">
        <v>3570</v>
      </c>
      <c r="C42" s="0" t="s">
        <v>3571</v>
      </c>
      <c r="D42" s="0" t="s">
        <v>3582</v>
      </c>
      <c r="E42" s="0" t="s">
        <v>3583</v>
      </c>
      <c r="F42" s="0" t="s">
        <v>3504</v>
      </c>
      <c r="G42" s="0" t="s">
        <v>1679</v>
      </c>
    </row>
    <row customHeight="1" ht="11.25">
      <c r="A43" s="0" t="s">
        <v>16</v>
      </c>
      <c r="B43" s="0" t="s">
        <v>3570</v>
      </c>
      <c r="C43" s="0" t="s">
        <v>3571</v>
      </c>
      <c r="D43" s="0" t="s">
        <v>3584</v>
      </c>
      <c r="E43" s="0" t="s">
        <v>3585</v>
      </c>
      <c r="F43" s="0" t="s">
        <v>3504</v>
      </c>
      <c r="G43" s="0" t="s">
        <v>1686</v>
      </c>
    </row>
    <row customHeight="1" ht="11.25">
      <c r="A44" s="0" t="s">
        <v>16</v>
      </c>
      <c r="B44" s="0" t="s">
        <v>3570</v>
      </c>
      <c r="C44" s="0" t="s">
        <v>3571</v>
      </c>
      <c r="D44" s="0" t="s">
        <v>3586</v>
      </c>
      <c r="E44" s="0" t="s">
        <v>3587</v>
      </c>
      <c r="F44" s="0" t="s">
        <v>3504</v>
      </c>
      <c r="G44" s="0" t="s">
        <v>1695</v>
      </c>
    </row>
    <row customHeight="1" ht="11.25">
      <c r="A45" s="0" t="s">
        <v>16</v>
      </c>
      <c r="B45" s="0" t="s">
        <v>3570</v>
      </c>
      <c r="C45" s="0" t="s">
        <v>3571</v>
      </c>
      <c r="D45" s="0" t="s">
        <v>3588</v>
      </c>
      <c r="E45" s="0" t="s">
        <v>3589</v>
      </c>
      <c r="F45" s="0" t="s">
        <v>3504</v>
      </c>
      <c r="G45" s="0" t="s">
        <v>1700</v>
      </c>
    </row>
    <row customHeight="1" ht="11.25">
      <c r="A46" s="0" t="s">
        <v>16</v>
      </c>
      <c r="B46" s="0" t="s">
        <v>3590</v>
      </c>
      <c r="C46" s="0" t="s">
        <v>3591</v>
      </c>
      <c r="D46" s="0" t="s">
        <v>3590</v>
      </c>
      <c r="E46" s="0" t="s">
        <v>3591</v>
      </c>
      <c r="F46" s="0" t="s">
        <v>3501</v>
      </c>
      <c r="G46" s="0" t="s">
        <v>1704</v>
      </c>
    </row>
    <row customHeight="1" ht="11.25">
      <c r="A47" s="0" t="s">
        <v>16</v>
      </c>
      <c r="B47" s="0" t="s">
        <v>3590</v>
      </c>
      <c r="C47" s="0" t="s">
        <v>3591</v>
      </c>
      <c r="D47" s="0" t="s">
        <v>3592</v>
      </c>
      <c r="E47" s="0" t="s">
        <v>3593</v>
      </c>
      <c r="F47" s="0" t="s">
        <v>3504</v>
      </c>
      <c r="G47" s="0" t="s">
        <v>1710</v>
      </c>
    </row>
    <row customHeight="1" ht="11.25">
      <c r="A48" s="0" t="s">
        <v>16</v>
      </c>
      <c r="B48" s="0" t="s">
        <v>3590</v>
      </c>
      <c r="C48" s="0" t="s">
        <v>3591</v>
      </c>
      <c r="D48" s="0" t="s">
        <v>3594</v>
      </c>
      <c r="E48" s="0" t="s">
        <v>3595</v>
      </c>
      <c r="F48" s="0" t="s">
        <v>3504</v>
      </c>
      <c r="G48" s="0" t="s">
        <v>1715</v>
      </c>
    </row>
    <row customHeight="1" ht="11.25">
      <c r="A49" s="0" t="s">
        <v>16</v>
      </c>
      <c r="B49" s="0" t="s">
        <v>3590</v>
      </c>
      <c r="C49" s="0" t="s">
        <v>3591</v>
      </c>
      <c r="D49" s="0" t="s">
        <v>3596</v>
      </c>
      <c r="E49" s="0" t="s">
        <v>3597</v>
      </c>
      <c r="F49" s="0" t="s">
        <v>3504</v>
      </c>
      <c r="G49" s="0" t="s">
        <v>1718</v>
      </c>
    </row>
    <row customHeight="1" ht="11.25">
      <c r="A50" s="0" t="s">
        <v>16</v>
      </c>
      <c r="B50" s="0" t="s">
        <v>3590</v>
      </c>
      <c r="C50" s="0" t="s">
        <v>3591</v>
      </c>
      <c r="D50" s="0" t="s">
        <v>3598</v>
      </c>
      <c r="E50" s="0" t="s">
        <v>3599</v>
      </c>
      <c r="F50" s="0" t="s">
        <v>3504</v>
      </c>
      <c r="G50" s="0" t="s">
        <v>1721</v>
      </c>
    </row>
    <row customHeight="1" ht="11.25">
      <c r="A51" s="0" t="s">
        <v>16</v>
      </c>
      <c r="B51" s="0" t="s">
        <v>3590</v>
      </c>
      <c r="C51" s="0" t="s">
        <v>3591</v>
      </c>
      <c r="D51" s="0" t="s">
        <v>3600</v>
      </c>
      <c r="E51" s="0" t="s">
        <v>3601</v>
      </c>
      <c r="F51" s="0" t="s">
        <v>3504</v>
      </c>
      <c r="G51" s="0" t="s">
        <v>1726</v>
      </c>
    </row>
    <row customHeight="1" ht="11.25">
      <c r="A52" s="0" t="s">
        <v>16</v>
      </c>
      <c r="B52" s="0" t="s">
        <v>3590</v>
      </c>
      <c r="C52" s="0" t="s">
        <v>3591</v>
      </c>
      <c r="D52" s="0" t="s">
        <v>3602</v>
      </c>
      <c r="E52" s="0" t="s">
        <v>3603</v>
      </c>
      <c r="F52" s="0" t="s">
        <v>3504</v>
      </c>
      <c r="G52" s="0" t="s">
        <v>1730</v>
      </c>
    </row>
    <row customHeight="1" ht="11.25">
      <c r="A53" s="0" t="s">
        <v>16</v>
      </c>
      <c r="B53" s="0" t="s">
        <v>3590</v>
      </c>
      <c r="C53" s="0" t="s">
        <v>3591</v>
      </c>
      <c r="D53" s="0" t="s">
        <v>3604</v>
      </c>
      <c r="E53" s="0" t="s">
        <v>3605</v>
      </c>
      <c r="F53" s="0" t="s">
        <v>3504</v>
      </c>
      <c r="G53" s="0" t="s">
        <v>1732</v>
      </c>
    </row>
    <row customHeight="1" ht="11.25">
      <c r="A54" s="0" t="s">
        <v>16</v>
      </c>
      <c r="B54" s="0" t="s">
        <v>3590</v>
      </c>
      <c r="C54" s="0" t="s">
        <v>3591</v>
      </c>
      <c r="D54" s="0" t="s">
        <v>3606</v>
      </c>
      <c r="E54" s="0" t="s">
        <v>3607</v>
      </c>
      <c r="F54" s="0" t="s">
        <v>3504</v>
      </c>
      <c r="G54" s="0" t="s">
        <v>1735</v>
      </c>
    </row>
    <row customHeight="1" ht="11.25">
      <c r="A55" s="0" t="s">
        <v>16</v>
      </c>
      <c r="B55" s="0" t="s">
        <v>3590</v>
      </c>
      <c r="C55" s="0" t="s">
        <v>3591</v>
      </c>
      <c r="D55" s="0" t="s">
        <v>3608</v>
      </c>
      <c r="E55" s="0" t="s">
        <v>3609</v>
      </c>
      <c r="F55" s="0" t="s">
        <v>3504</v>
      </c>
      <c r="G55" s="0" t="s">
        <v>1739</v>
      </c>
    </row>
    <row customHeight="1" ht="11.25">
      <c r="A56" s="0" t="s">
        <v>16</v>
      </c>
      <c r="B56" s="0" t="s">
        <v>3590</v>
      </c>
      <c r="C56" s="0" t="s">
        <v>3591</v>
      </c>
      <c r="D56" s="0" t="s">
        <v>3610</v>
      </c>
      <c r="E56" s="0" t="s">
        <v>3611</v>
      </c>
      <c r="F56" s="0" t="s">
        <v>3504</v>
      </c>
      <c r="G56" s="0" t="s">
        <v>1742</v>
      </c>
    </row>
    <row customHeight="1" ht="11.25">
      <c r="A57" s="0" t="s">
        <v>16</v>
      </c>
      <c r="B57" s="0" t="s">
        <v>3590</v>
      </c>
      <c r="C57" s="0" t="s">
        <v>3591</v>
      </c>
      <c r="D57" s="0" t="s">
        <v>3612</v>
      </c>
      <c r="E57" s="0" t="s">
        <v>3613</v>
      </c>
      <c r="F57" s="0" t="s">
        <v>3504</v>
      </c>
      <c r="G57" s="0" t="s">
        <v>1745</v>
      </c>
    </row>
    <row customHeight="1" ht="11.25">
      <c r="A58" s="0" t="s">
        <v>16</v>
      </c>
      <c r="B58" s="0" t="s">
        <v>3590</v>
      </c>
      <c r="C58" s="0" t="s">
        <v>3591</v>
      </c>
      <c r="D58" s="0" t="s">
        <v>3614</v>
      </c>
      <c r="E58" s="0" t="s">
        <v>3615</v>
      </c>
      <c r="F58" s="0" t="s">
        <v>3504</v>
      </c>
      <c r="G58" s="0" t="s">
        <v>1748</v>
      </c>
    </row>
    <row customHeight="1" ht="11.25">
      <c r="A59" s="0" t="s">
        <v>16</v>
      </c>
      <c r="B59" s="0" t="s">
        <v>3590</v>
      </c>
      <c r="C59" s="0" t="s">
        <v>3591</v>
      </c>
      <c r="D59" s="0" t="s">
        <v>3616</v>
      </c>
      <c r="E59" s="0" t="s">
        <v>3617</v>
      </c>
      <c r="F59" s="0" t="s">
        <v>3504</v>
      </c>
      <c r="G59" s="0" t="s">
        <v>1752</v>
      </c>
    </row>
    <row customHeight="1" ht="11.25">
      <c r="A60" s="0" t="s">
        <v>16</v>
      </c>
      <c r="B60" s="0" t="s">
        <v>3618</v>
      </c>
      <c r="C60" s="0" t="s">
        <v>3619</v>
      </c>
      <c r="D60" s="0" t="s">
        <v>3618</v>
      </c>
      <c r="E60" s="0" t="s">
        <v>3619</v>
      </c>
      <c r="F60" s="0" t="s">
        <v>3501</v>
      </c>
      <c r="G60" s="0" t="s">
        <v>1756</v>
      </c>
    </row>
    <row customHeight="1" ht="11.25">
      <c r="A61" s="0" t="s">
        <v>16</v>
      </c>
      <c r="B61" s="0" t="s">
        <v>3618</v>
      </c>
      <c r="C61" s="0" t="s">
        <v>3619</v>
      </c>
      <c r="D61" s="0" t="s">
        <v>3620</v>
      </c>
      <c r="E61" s="0" t="s">
        <v>3621</v>
      </c>
      <c r="F61" s="0" t="s">
        <v>3517</v>
      </c>
      <c r="G61" s="0" t="s">
        <v>3622</v>
      </c>
    </row>
    <row customHeight="1" ht="11.25">
      <c r="A62" s="0" t="s">
        <v>16</v>
      </c>
      <c r="B62" s="0" t="s">
        <v>3618</v>
      </c>
      <c r="C62" s="0" t="s">
        <v>3619</v>
      </c>
      <c r="D62" s="0" t="s">
        <v>3623</v>
      </c>
      <c r="E62" s="0" t="s">
        <v>3624</v>
      </c>
      <c r="F62" s="0" t="s">
        <v>3517</v>
      </c>
      <c r="G62" s="0" t="s">
        <v>3625</v>
      </c>
    </row>
    <row customHeight="1" ht="11.25">
      <c r="A63" s="0" t="s">
        <v>16</v>
      </c>
      <c r="B63" s="0" t="s">
        <v>3618</v>
      </c>
      <c r="C63" s="0" t="s">
        <v>3619</v>
      </c>
      <c r="D63" s="0" t="s">
        <v>3626</v>
      </c>
      <c r="E63" s="0" t="s">
        <v>3627</v>
      </c>
      <c r="F63" s="0" t="s">
        <v>3517</v>
      </c>
      <c r="G63" s="0" t="s">
        <v>3628</v>
      </c>
    </row>
    <row customHeight="1" ht="11.25">
      <c r="A64" s="0" t="s">
        <v>16</v>
      </c>
      <c r="B64" s="0" t="s">
        <v>3618</v>
      </c>
      <c r="C64" s="0" t="s">
        <v>3619</v>
      </c>
      <c r="D64" s="0" t="s">
        <v>3629</v>
      </c>
      <c r="E64" s="0" t="s">
        <v>3630</v>
      </c>
      <c r="F64" s="0" t="s">
        <v>3504</v>
      </c>
      <c r="G64" s="0" t="s">
        <v>3631</v>
      </c>
    </row>
    <row customHeight="1" ht="11.25">
      <c r="A65" s="0" t="s">
        <v>16</v>
      </c>
      <c r="B65" s="0" t="s">
        <v>3618</v>
      </c>
      <c r="C65" s="0" t="s">
        <v>3619</v>
      </c>
      <c r="D65" s="0" t="s">
        <v>3632</v>
      </c>
      <c r="E65" s="0" t="s">
        <v>3633</v>
      </c>
      <c r="F65" s="0" t="s">
        <v>3504</v>
      </c>
      <c r="G65" s="0" t="s">
        <v>3634</v>
      </c>
    </row>
    <row customHeight="1" ht="11.25">
      <c r="A66" s="0" t="s">
        <v>16</v>
      </c>
      <c r="B66" s="0" t="s">
        <v>3618</v>
      </c>
      <c r="C66" s="0" t="s">
        <v>3619</v>
      </c>
      <c r="D66" s="0" t="s">
        <v>3635</v>
      </c>
      <c r="E66" s="0" t="s">
        <v>3636</v>
      </c>
      <c r="F66" s="0" t="s">
        <v>3504</v>
      </c>
      <c r="G66" s="0" t="s">
        <v>3637</v>
      </c>
    </row>
    <row customHeight="1" ht="11.25">
      <c r="A67" s="0" t="s">
        <v>16</v>
      </c>
      <c r="B67" s="0" t="s">
        <v>3618</v>
      </c>
      <c r="C67" s="0" t="s">
        <v>3619</v>
      </c>
      <c r="D67" s="0" t="s">
        <v>3638</v>
      </c>
      <c r="E67" s="0" t="s">
        <v>3639</v>
      </c>
      <c r="F67" s="0" t="s">
        <v>3504</v>
      </c>
      <c r="G67" s="0" t="s">
        <v>2073</v>
      </c>
    </row>
    <row customHeight="1" ht="11.25">
      <c r="A68" s="0" t="s">
        <v>16</v>
      </c>
      <c r="B68" s="0" t="s">
        <v>3618</v>
      </c>
      <c r="C68" s="0" t="s">
        <v>3619</v>
      </c>
      <c r="D68" s="0" t="s">
        <v>3640</v>
      </c>
      <c r="E68" s="0" t="s">
        <v>3641</v>
      </c>
      <c r="F68" s="0" t="s">
        <v>3504</v>
      </c>
      <c r="G68" s="0" t="s">
        <v>3642</v>
      </c>
    </row>
    <row customHeight="1" ht="11.25">
      <c r="A69" s="0" t="s">
        <v>16</v>
      </c>
      <c r="B69" s="0" t="s">
        <v>3618</v>
      </c>
      <c r="C69" s="0" t="s">
        <v>3619</v>
      </c>
      <c r="D69" s="0" t="s">
        <v>3643</v>
      </c>
      <c r="E69" s="0" t="s">
        <v>3644</v>
      </c>
      <c r="F69" s="0" t="s">
        <v>3504</v>
      </c>
      <c r="G69" s="0" t="s">
        <v>2276</v>
      </c>
    </row>
    <row customHeight="1" ht="11.25">
      <c r="A70" s="0" t="s">
        <v>16</v>
      </c>
      <c r="B70" s="0" t="s">
        <v>3618</v>
      </c>
      <c r="C70" s="0" t="s">
        <v>3619</v>
      </c>
      <c r="D70" s="0" t="s">
        <v>3645</v>
      </c>
      <c r="E70" s="0" t="s">
        <v>3646</v>
      </c>
      <c r="F70" s="0" t="s">
        <v>3504</v>
      </c>
      <c r="G70" s="0" t="s">
        <v>3647</v>
      </c>
    </row>
    <row customHeight="1" ht="11.25">
      <c r="A71" s="0" t="s">
        <v>16</v>
      </c>
      <c r="B71" s="0" t="s">
        <v>3618</v>
      </c>
      <c r="C71" s="0" t="s">
        <v>3619</v>
      </c>
      <c r="D71" s="0" t="s">
        <v>3648</v>
      </c>
      <c r="E71" s="0" t="s">
        <v>3649</v>
      </c>
      <c r="F71" s="0" t="s">
        <v>3504</v>
      </c>
      <c r="G71" s="0" t="s">
        <v>3650</v>
      </c>
    </row>
    <row customHeight="1" ht="11.25">
      <c r="A72" s="0" t="s">
        <v>16</v>
      </c>
      <c r="B72" s="0" t="s">
        <v>3618</v>
      </c>
      <c r="C72" s="0" t="s">
        <v>3619</v>
      </c>
      <c r="D72" s="0" t="s">
        <v>3651</v>
      </c>
      <c r="E72" s="0" t="s">
        <v>3652</v>
      </c>
      <c r="F72" s="0" t="s">
        <v>3504</v>
      </c>
      <c r="G72" s="0" t="s">
        <v>3653</v>
      </c>
    </row>
    <row customHeight="1" ht="11.25">
      <c r="A73" s="0" t="s">
        <v>16</v>
      </c>
      <c r="B73" s="0" t="s">
        <v>3618</v>
      </c>
      <c r="C73" s="0" t="s">
        <v>3619</v>
      </c>
      <c r="D73" s="0" t="s">
        <v>3654</v>
      </c>
      <c r="E73" s="0" t="s">
        <v>3655</v>
      </c>
      <c r="F73" s="0" t="s">
        <v>3504</v>
      </c>
      <c r="G73" s="0" t="s">
        <v>3656</v>
      </c>
    </row>
    <row customHeight="1" ht="11.25">
      <c r="A74" s="0" t="s">
        <v>16</v>
      </c>
      <c r="B74" s="0" t="s">
        <v>3618</v>
      </c>
      <c r="C74" s="0" t="s">
        <v>3619</v>
      </c>
      <c r="D74" s="0" t="s">
        <v>3657</v>
      </c>
      <c r="E74" s="0" t="s">
        <v>3658</v>
      </c>
      <c r="F74" s="0" t="s">
        <v>3504</v>
      </c>
      <c r="G74" s="0" t="s">
        <v>3659</v>
      </c>
    </row>
    <row customHeight="1" ht="11.25">
      <c r="A75" s="0" t="s">
        <v>16</v>
      </c>
      <c r="B75" s="0" t="s">
        <v>3618</v>
      </c>
      <c r="C75" s="0" t="s">
        <v>3619</v>
      </c>
      <c r="D75" s="0" t="s">
        <v>3660</v>
      </c>
      <c r="E75" s="0" t="s">
        <v>3661</v>
      </c>
      <c r="F75" s="0" t="s">
        <v>3504</v>
      </c>
      <c r="G75" s="0" t="s">
        <v>3662</v>
      </c>
    </row>
    <row customHeight="1" ht="11.25">
      <c r="A76" s="0" t="s">
        <v>16</v>
      </c>
      <c r="B76" s="0" t="s">
        <v>3663</v>
      </c>
      <c r="C76" s="0" t="s">
        <v>3664</v>
      </c>
      <c r="D76" s="0" t="s">
        <v>3663</v>
      </c>
      <c r="E76" s="0" t="s">
        <v>3664</v>
      </c>
      <c r="F76" s="0" t="s">
        <v>3501</v>
      </c>
      <c r="G76" s="0" t="s">
        <v>3665</v>
      </c>
    </row>
    <row customHeight="1" ht="11.25">
      <c r="A77" s="0" t="s">
        <v>16</v>
      </c>
      <c r="B77" s="0" t="s">
        <v>3663</v>
      </c>
      <c r="C77" s="0" t="s">
        <v>3664</v>
      </c>
      <c r="D77" s="0" t="s">
        <v>3666</v>
      </c>
      <c r="E77" s="0" t="s">
        <v>3667</v>
      </c>
      <c r="F77" s="0" t="s">
        <v>3504</v>
      </c>
      <c r="G77" s="0" t="s">
        <v>3668</v>
      </c>
    </row>
    <row customHeight="1" ht="11.25">
      <c r="A78" s="0" t="s">
        <v>16</v>
      </c>
      <c r="B78" s="0" t="s">
        <v>3663</v>
      </c>
      <c r="C78" s="0" t="s">
        <v>3664</v>
      </c>
      <c r="D78" s="0" t="s">
        <v>3669</v>
      </c>
      <c r="E78" s="0" t="s">
        <v>3670</v>
      </c>
      <c r="F78" s="0" t="s">
        <v>3504</v>
      </c>
      <c r="G78" s="0" t="s">
        <v>3671</v>
      </c>
    </row>
    <row customHeight="1" ht="11.25">
      <c r="A79" s="0" t="s">
        <v>16</v>
      </c>
      <c r="B79" s="0" t="s">
        <v>3663</v>
      </c>
      <c r="C79" s="0" t="s">
        <v>3664</v>
      </c>
      <c r="D79" s="0" t="s">
        <v>3672</v>
      </c>
      <c r="E79" s="0" t="s">
        <v>3673</v>
      </c>
      <c r="F79" s="0" t="s">
        <v>3504</v>
      </c>
      <c r="G79" s="0" t="s">
        <v>3674</v>
      </c>
    </row>
    <row customHeight="1" ht="11.25">
      <c r="A80" s="0" t="s">
        <v>16</v>
      </c>
      <c r="B80" s="0" t="s">
        <v>3663</v>
      </c>
      <c r="C80" s="0" t="s">
        <v>3664</v>
      </c>
      <c r="D80" s="0" t="s">
        <v>3675</v>
      </c>
      <c r="E80" s="0" t="s">
        <v>3676</v>
      </c>
      <c r="F80" s="0" t="s">
        <v>3504</v>
      </c>
      <c r="G80" s="0" t="s">
        <v>3677</v>
      </c>
    </row>
    <row customHeight="1" ht="11.25">
      <c r="A81" s="0" t="s">
        <v>16</v>
      </c>
      <c r="B81" s="0" t="s">
        <v>3663</v>
      </c>
      <c r="C81" s="0" t="s">
        <v>3664</v>
      </c>
      <c r="D81" s="0" t="s">
        <v>3678</v>
      </c>
      <c r="E81" s="0" t="s">
        <v>3679</v>
      </c>
      <c r="F81" s="0" t="s">
        <v>3504</v>
      </c>
      <c r="G81" s="0" t="s">
        <v>3680</v>
      </c>
    </row>
    <row customHeight="1" ht="11.25">
      <c r="A82" s="0" t="s">
        <v>16</v>
      </c>
      <c r="B82" s="0" t="s">
        <v>3663</v>
      </c>
      <c r="C82" s="0" t="s">
        <v>3664</v>
      </c>
      <c r="D82" s="0" t="s">
        <v>3681</v>
      </c>
      <c r="E82" s="0" t="s">
        <v>3682</v>
      </c>
      <c r="F82" s="0" t="s">
        <v>3504</v>
      </c>
      <c r="G82" s="0" t="s">
        <v>3683</v>
      </c>
    </row>
    <row customHeight="1" ht="11.25">
      <c r="A83" s="0" t="s">
        <v>16</v>
      </c>
      <c r="B83" s="0" t="s">
        <v>3663</v>
      </c>
      <c r="C83" s="0" t="s">
        <v>3664</v>
      </c>
      <c r="D83" s="0" t="s">
        <v>3684</v>
      </c>
      <c r="E83" s="0" t="s">
        <v>3685</v>
      </c>
      <c r="F83" s="0" t="s">
        <v>3504</v>
      </c>
      <c r="G83" s="0" t="s">
        <v>3686</v>
      </c>
    </row>
    <row customHeight="1" ht="11.25">
      <c r="A84" s="0" t="s">
        <v>16</v>
      </c>
      <c r="B84" s="0" t="s">
        <v>3687</v>
      </c>
      <c r="C84" s="0" t="s">
        <v>3688</v>
      </c>
      <c r="D84" s="0" t="s">
        <v>3687</v>
      </c>
      <c r="E84" s="0" t="s">
        <v>3688</v>
      </c>
      <c r="F84" s="0" t="s">
        <v>3501</v>
      </c>
      <c r="G84" s="0" t="s">
        <v>3689</v>
      </c>
    </row>
    <row customHeight="1" ht="11.25">
      <c r="A85" s="0" t="s">
        <v>16</v>
      </c>
      <c r="B85" s="0" t="s">
        <v>3687</v>
      </c>
      <c r="C85" s="0" t="s">
        <v>3688</v>
      </c>
      <c r="D85" s="0" t="s">
        <v>3690</v>
      </c>
      <c r="E85" s="0" t="s">
        <v>3691</v>
      </c>
      <c r="F85" s="0" t="s">
        <v>3504</v>
      </c>
      <c r="G85" s="0" t="s">
        <v>3692</v>
      </c>
    </row>
    <row customHeight="1" ht="11.25">
      <c r="A86" s="0" t="s">
        <v>16</v>
      </c>
      <c r="B86" s="0" t="s">
        <v>3687</v>
      </c>
      <c r="C86" s="0" t="s">
        <v>3688</v>
      </c>
      <c r="D86" s="0" t="s">
        <v>3693</v>
      </c>
      <c r="E86" s="0" t="s">
        <v>3694</v>
      </c>
      <c r="F86" s="0" t="s">
        <v>3504</v>
      </c>
      <c r="G86" s="0" t="s">
        <v>3695</v>
      </c>
    </row>
    <row customHeight="1" ht="11.25">
      <c r="A87" s="0" t="s">
        <v>16</v>
      </c>
      <c r="B87" s="0" t="s">
        <v>3687</v>
      </c>
      <c r="C87" s="0" t="s">
        <v>3688</v>
      </c>
      <c r="D87" s="0" t="s">
        <v>3696</v>
      </c>
      <c r="E87" s="0" t="s">
        <v>3697</v>
      </c>
      <c r="F87" s="0" t="s">
        <v>3504</v>
      </c>
      <c r="G87" s="0" t="s">
        <v>3698</v>
      </c>
    </row>
    <row customHeight="1" ht="11.25">
      <c r="A88" s="0" t="s">
        <v>16</v>
      </c>
      <c r="B88" s="0" t="s">
        <v>3687</v>
      </c>
      <c r="C88" s="0" t="s">
        <v>3688</v>
      </c>
      <c r="D88" s="0" t="s">
        <v>3699</v>
      </c>
      <c r="E88" s="0" t="s">
        <v>3700</v>
      </c>
      <c r="F88" s="0" t="s">
        <v>3504</v>
      </c>
      <c r="G88" s="0" t="s">
        <v>3701</v>
      </c>
    </row>
    <row customHeight="1" ht="11.25">
      <c r="A89" s="0" t="s">
        <v>16</v>
      </c>
      <c r="B89" s="0" t="s">
        <v>3687</v>
      </c>
      <c r="C89" s="0" t="s">
        <v>3688</v>
      </c>
      <c r="D89" s="0" t="s">
        <v>3702</v>
      </c>
      <c r="E89" s="0" t="s">
        <v>3703</v>
      </c>
      <c r="F89" s="0" t="s">
        <v>3504</v>
      </c>
      <c r="G89" s="0" t="s">
        <v>3704</v>
      </c>
    </row>
    <row customHeight="1" ht="11.25">
      <c r="A90" s="0" t="s">
        <v>16</v>
      </c>
      <c r="B90" s="0" t="s">
        <v>3687</v>
      </c>
      <c r="C90" s="0" t="s">
        <v>3688</v>
      </c>
      <c r="D90" s="0" t="s">
        <v>3705</v>
      </c>
      <c r="E90" s="0" t="s">
        <v>3706</v>
      </c>
      <c r="F90" s="0" t="s">
        <v>3504</v>
      </c>
      <c r="G90" s="0" t="s">
        <v>3707</v>
      </c>
    </row>
    <row customHeight="1" ht="11.25">
      <c r="A91" s="0" t="s">
        <v>16</v>
      </c>
      <c r="B91" s="0" t="s">
        <v>3687</v>
      </c>
      <c r="C91" s="0" t="s">
        <v>3688</v>
      </c>
      <c r="D91" s="0" t="s">
        <v>3708</v>
      </c>
      <c r="E91" s="0" t="s">
        <v>3709</v>
      </c>
      <c r="F91" s="0" t="s">
        <v>3504</v>
      </c>
      <c r="G91" s="0" t="s">
        <v>3710</v>
      </c>
    </row>
    <row customHeight="1" ht="11.25">
      <c r="A92" s="0" t="s">
        <v>16</v>
      </c>
      <c r="B92" s="0" t="s">
        <v>3687</v>
      </c>
      <c r="C92" s="0" t="s">
        <v>3688</v>
      </c>
      <c r="D92" s="0" t="s">
        <v>3711</v>
      </c>
      <c r="E92" s="0" t="s">
        <v>3712</v>
      </c>
      <c r="F92" s="0" t="s">
        <v>3504</v>
      </c>
      <c r="G92" s="0" t="s">
        <v>3713</v>
      </c>
    </row>
    <row customHeight="1" ht="11.25">
      <c r="A93" s="0" t="s">
        <v>16</v>
      </c>
      <c r="B93" s="0" t="s">
        <v>3714</v>
      </c>
      <c r="C93" s="0" t="s">
        <v>3715</v>
      </c>
      <c r="D93" s="0" t="s">
        <v>3714</v>
      </c>
      <c r="E93" s="0" t="s">
        <v>3715</v>
      </c>
      <c r="F93" s="0" t="s">
        <v>3501</v>
      </c>
      <c r="G93" s="0" t="s">
        <v>3716</v>
      </c>
    </row>
    <row customHeight="1" ht="11.25">
      <c r="A94" s="0" t="s">
        <v>16</v>
      </c>
      <c r="B94" s="0" t="s">
        <v>3714</v>
      </c>
      <c r="C94" s="0" t="s">
        <v>3715</v>
      </c>
      <c r="D94" s="0" t="s">
        <v>3717</v>
      </c>
      <c r="E94" s="0" t="s">
        <v>3718</v>
      </c>
      <c r="F94" s="0" t="s">
        <v>3504</v>
      </c>
      <c r="G94" s="0" t="s">
        <v>3719</v>
      </c>
    </row>
    <row customHeight="1" ht="11.25">
      <c r="A95" s="0" t="s">
        <v>16</v>
      </c>
      <c r="B95" s="0" t="s">
        <v>3714</v>
      </c>
      <c r="C95" s="0" t="s">
        <v>3715</v>
      </c>
      <c r="D95" s="0" t="s">
        <v>3720</v>
      </c>
      <c r="E95" s="0" t="s">
        <v>3721</v>
      </c>
      <c r="F95" s="0" t="s">
        <v>3504</v>
      </c>
      <c r="G95" s="0" t="s">
        <v>3722</v>
      </c>
    </row>
    <row customHeight="1" ht="11.25">
      <c r="A96" s="0" t="s">
        <v>16</v>
      </c>
      <c r="B96" s="0" t="s">
        <v>3714</v>
      </c>
      <c r="C96" s="0" t="s">
        <v>3715</v>
      </c>
      <c r="D96" s="0" t="s">
        <v>3723</v>
      </c>
      <c r="E96" s="0" t="s">
        <v>3724</v>
      </c>
      <c r="F96" s="0" t="s">
        <v>3504</v>
      </c>
      <c r="G96" s="0" t="s">
        <v>3725</v>
      </c>
    </row>
    <row customHeight="1" ht="11.25">
      <c r="A97" s="0" t="s">
        <v>16</v>
      </c>
      <c r="B97" s="0" t="s">
        <v>3714</v>
      </c>
      <c r="C97" s="0" t="s">
        <v>3715</v>
      </c>
      <c r="D97" s="0" t="s">
        <v>3726</v>
      </c>
      <c r="E97" s="0" t="s">
        <v>3727</v>
      </c>
      <c r="F97" s="0" t="s">
        <v>3504</v>
      </c>
      <c r="G97" s="0" t="s">
        <v>3728</v>
      </c>
    </row>
    <row customHeight="1" ht="11.25">
      <c r="A98" s="0" t="s">
        <v>16</v>
      </c>
      <c r="B98" s="0" t="s">
        <v>3714</v>
      </c>
      <c r="C98" s="0" t="s">
        <v>3715</v>
      </c>
      <c r="D98" s="0" t="s">
        <v>3729</v>
      </c>
      <c r="E98" s="0" t="s">
        <v>3730</v>
      </c>
      <c r="F98" s="0" t="s">
        <v>3504</v>
      </c>
      <c r="G98" s="0" t="s">
        <v>3731</v>
      </c>
    </row>
    <row customHeight="1" ht="11.25">
      <c r="A99" s="0" t="s">
        <v>16</v>
      </c>
      <c r="B99" s="0" t="s">
        <v>3714</v>
      </c>
      <c r="C99" s="0" t="s">
        <v>3715</v>
      </c>
      <c r="D99" s="0" t="s">
        <v>3732</v>
      </c>
      <c r="E99" s="0" t="s">
        <v>3733</v>
      </c>
      <c r="F99" s="0" t="s">
        <v>3504</v>
      </c>
      <c r="G99" s="0" t="s">
        <v>3734</v>
      </c>
    </row>
    <row customHeight="1" ht="11.25">
      <c r="A100" s="0" t="s">
        <v>16</v>
      </c>
      <c r="B100" s="0" t="s">
        <v>3735</v>
      </c>
      <c r="C100" s="0" t="s">
        <v>3736</v>
      </c>
      <c r="D100" s="0" t="s">
        <v>3735</v>
      </c>
      <c r="E100" s="0" t="s">
        <v>3736</v>
      </c>
      <c r="F100" s="0" t="s">
        <v>3501</v>
      </c>
      <c r="G100" s="0" t="s">
        <v>3737</v>
      </c>
    </row>
    <row customHeight="1" ht="11.25">
      <c r="A101" s="0" t="s">
        <v>16</v>
      </c>
      <c r="B101" s="0" t="s">
        <v>3735</v>
      </c>
      <c r="C101" s="0" t="s">
        <v>3736</v>
      </c>
      <c r="D101" s="0" t="s">
        <v>3738</v>
      </c>
      <c r="E101" s="0" t="s">
        <v>3739</v>
      </c>
      <c r="F101" s="0" t="s">
        <v>3740</v>
      </c>
      <c r="G101" s="0" t="s">
        <v>3741</v>
      </c>
    </row>
    <row customHeight="1" ht="11.25">
      <c r="A102" s="0" t="s">
        <v>16</v>
      </c>
      <c r="B102" s="0" t="s">
        <v>3735</v>
      </c>
      <c r="C102" s="0" t="s">
        <v>3736</v>
      </c>
      <c r="D102" s="0" t="s">
        <v>3554</v>
      </c>
      <c r="E102" s="0" t="s">
        <v>3742</v>
      </c>
      <c r="F102" s="0" t="s">
        <v>3504</v>
      </c>
      <c r="G102" s="0" t="s">
        <v>3743</v>
      </c>
    </row>
    <row customHeight="1" ht="11.25">
      <c r="A103" s="0" t="s">
        <v>16</v>
      </c>
      <c r="B103" s="0" t="s">
        <v>3735</v>
      </c>
      <c r="C103" s="0" t="s">
        <v>3736</v>
      </c>
      <c r="D103" s="0" t="s">
        <v>3744</v>
      </c>
      <c r="E103" s="0" t="s">
        <v>3745</v>
      </c>
      <c r="F103" s="0" t="s">
        <v>3504</v>
      </c>
      <c r="G103" s="0" t="s">
        <v>3746</v>
      </c>
    </row>
    <row customHeight="1" ht="11.25">
      <c r="A104" s="0" t="s">
        <v>16</v>
      </c>
      <c r="B104" s="0" t="s">
        <v>3735</v>
      </c>
      <c r="C104" s="0" t="s">
        <v>3736</v>
      </c>
      <c r="D104" s="0" t="s">
        <v>3747</v>
      </c>
      <c r="E104" s="0" t="s">
        <v>3748</v>
      </c>
      <c r="F104" s="0" t="s">
        <v>3504</v>
      </c>
      <c r="G104" s="0" t="s">
        <v>3749</v>
      </c>
    </row>
    <row customHeight="1" ht="11.25">
      <c r="A105" s="0" t="s">
        <v>16</v>
      </c>
      <c r="B105" s="0" t="s">
        <v>3735</v>
      </c>
      <c r="C105" s="0" t="s">
        <v>3736</v>
      </c>
      <c r="D105" s="0" t="s">
        <v>3750</v>
      </c>
      <c r="E105" s="0" t="s">
        <v>3751</v>
      </c>
      <c r="F105" s="0" t="s">
        <v>3504</v>
      </c>
      <c r="G105" s="0" t="s">
        <v>3752</v>
      </c>
    </row>
    <row customHeight="1" ht="11.25">
      <c r="A106" s="0" t="s">
        <v>16</v>
      </c>
      <c r="B106" s="0" t="s">
        <v>3735</v>
      </c>
      <c r="C106" s="0" t="s">
        <v>3736</v>
      </c>
      <c r="D106" s="0" t="s">
        <v>3753</v>
      </c>
      <c r="E106" s="0" t="s">
        <v>3754</v>
      </c>
      <c r="F106" s="0" t="s">
        <v>3504</v>
      </c>
      <c r="G106" s="0" t="s">
        <v>3755</v>
      </c>
    </row>
    <row customHeight="1" ht="11.25">
      <c r="A107" s="0" t="s">
        <v>16</v>
      </c>
      <c r="B107" s="0" t="s">
        <v>3735</v>
      </c>
      <c r="C107" s="0" t="s">
        <v>3736</v>
      </c>
      <c r="D107" s="0" t="s">
        <v>3756</v>
      </c>
      <c r="E107" s="0" t="s">
        <v>3757</v>
      </c>
      <c r="F107" s="0" t="s">
        <v>3504</v>
      </c>
      <c r="G107" s="0" t="s">
        <v>3758</v>
      </c>
    </row>
    <row customHeight="1" ht="11.25">
      <c r="A108" s="0" t="s">
        <v>16</v>
      </c>
      <c r="B108" s="0" t="s">
        <v>3735</v>
      </c>
      <c r="C108" s="0" t="s">
        <v>3736</v>
      </c>
      <c r="D108" s="0" t="s">
        <v>3759</v>
      </c>
      <c r="E108" s="0" t="s">
        <v>3760</v>
      </c>
      <c r="F108" s="0" t="s">
        <v>3504</v>
      </c>
      <c r="G108" s="0" t="s">
        <v>3761</v>
      </c>
    </row>
    <row customHeight="1" ht="11.25">
      <c r="A109" s="0" t="s">
        <v>16</v>
      </c>
      <c r="B109" s="0" t="s">
        <v>3735</v>
      </c>
      <c r="C109" s="0" t="s">
        <v>3736</v>
      </c>
      <c r="D109" s="0" t="s">
        <v>3762</v>
      </c>
      <c r="E109" s="0" t="s">
        <v>3763</v>
      </c>
      <c r="F109" s="0" t="s">
        <v>3504</v>
      </c>
      <c r="G109" s="0" t="s">
        <v>3764</v>
      </c>
    </row>
    <row customHeight="1" ht="11.25">
      <c r="A110" s="0" t="s">
        <v>16</v>
      </c>
      <c r="B110" s="0" t="s">
        <v>3735</v>
      </c>
      <c r="C110" s="0" t="s">
        <v>3736</v>
      </c>
      <c r="D110" s="0" t="s">
        <v>3765</v>
      </c>
      <c r="E110" s="0" t="s">
        <v>3766</v>
      </c>
      <c r="F110" s="0" t="s">
        <v>3504</v>
      </c>
      <c r="G110" s="0" t="s">
        <v>3767</v>
      </c>
    </row>
    <row customHeight="1" ht="11.25">
      <c r="A111" s="0" t="s">
        <v>16</v>
      </c>
      <c r="B111" s="0" t="s">
        <v>3735</v>
      </c>
      <c r="C111" s="0" t="s">
        <v>3736</v>
      </c>
      <c r="D111" s="0" t="s">
        <v>3610</v>
      </c>
      <c r="E111" s="0" t="s">
        <v>3768</v>
      </c>
      <c r="F111" s="0" t="s">
        <v>3504</v>
      </c>
      <c r="G111" s="0" t="s">
        <v>3769</v>
      </c>
    </row>
    <row customHeight="1" ht="11.25">
      <c r="A112" s="0" t="s">
        <v>16</v>
      </c>
      <c r="B112" s="0" t="s">
        <v>3735</v>
      </c>
      <c r="C112" s="0" t="s">
        <v>3736</v>
      </c>
      <c r="D112" s="0" t="s">
        <v>3770</v>
      </c>
      <c r="E112" s="0" t="s">
        <v>3771</v>
      </c>
      <c r="F112" s="0" t="s">
        <v>3504</v>
      </c>
      <c r="G112" s="0" t="s">
        <v>3772</v>
      </c>
    </row>
    <row customHeight="1" ht="11.25">
      <c r="A113" s="0" t="s">
        <v>16</v>
      </c>
      <c r="B113" s="0" t="s">
        <v>3735</v>
      </c>
      <c r="C113" s="0" t="s">
        <v>3736</v>
      </c>
      <c r="D113" s="0" t="s">
        <v>3773</v>
      </c>
      <c r="E113" s="0" t="s">
        <v>3774</v>
      </c>
      <c r="F113" s="0" t="s">
        <v>3504</v>
      </c>
      <c r="G113" s="0" t="s">
        <v>3775</v>
      </c>
    </row>
    <row customHeight="1" ht="11.25">
      <c r="A114" s="0" t="s">
        <v>16</v>
      </c>
      <c r="B114" s="0" t="s">
        <v>3735</v>
      </c>
      <c r="C114" s="0" t="s">
        <v>3736</v>
      </c>
      <c r="D114" s="0" t="s">
        <v>3776</v>
      </c>
      <c r="E114" s="0" t="s">
        <v>3777</v>
      </c>
      <c r="F114" s="0" t="s">
        <v>3504</v>
      </c>
      <c r="G114" s="0" t="s">
        <v>3778</v>
      </c>
    </row>
    <row customHeight="1" ht="11.25">
      <c r="A115" s="0" t="s">
        <v>16</v>
      </c>
      <c r="B115" s="0" t="s">
        <v>3779</v>
      </c>
      <c r="C115" s="0" t="s">
        <v>3780</v>
      </c>
      <c r="D115" s="0" t="s">
        <v>3779</v>
      </c>
      <c r="E115" s="0" t="s">
        <v>3780</v>
      </c>
      <c r="F115" s="0" t="s">
        <v>3501</v>
      </c>
      <c r="G115" s="0" t="s">
        <v>3781</v>
      </c>
    </row>
    <row customHeight="1" ht="11.25">
      <c r="A116" s="0" t="s">
        <v>16</v>
      </c>
      <c r="B116" s="0" t="s">
        <v>3779</v>
      </c>
      <c r="C116" s="0" t="s">
        <v>3780</v>
      </c>
      <c r="D116" s="0" t="s">
        <v>3782</v>
      </c>
      <c r="E116" s="0" t="s">
        <v>3783</v>
      </c>
      <c r="F116" s="0" t="s">
        <v>3504</v>
      </c>
      <c r="G116" s="0" t="s">
        <v>3784</v>
      </c>
    </row>
    <row customHeight="1" ht="11.25">
      <c r="A117" s="0" t="s">
        <v>16</v>
      </c>
      <c r="B117" s="0" t="s">
        <v>3779</v>
      </c>
      <c r="C117" s="0" t="s">
        <v>3780</v>
      </c>
      <c r="D117" s="0" t="s">
        <v>3785</v>
      </c>
      <c r="E117" s="0" t="s">
        <v>3786</v>
      </c>
      <c r="F117" s="0" t="s">
        <v>3504</v>
      </c>
      <c r="G117" s="0" t="s">
        <v>3787</v>
      </c>
    </row>
    <row customHeight="1" ht="11.25">
      <c r="A118" s="0" t="s">
        <v>16</v>
      </c>
      <c r="B118" s="0" t="s">
        <v>3779</v>
      </c>
      <c r="C118" s="0" t="s">
        <v>3780</v>
      </c>
      <c r="D118" s="0" t="s">
        <v>3788</v>
      </c>
      <c r="E118" s="0" t="s">
        <v>3789</v>
      </c>
      <c r="F118" s="0" t="s">
        <v>3504</v>
      </c>
      <c r="G118" s="0" t="s">
        <v>3790</v>
      </c>
    </row>
    <row customHeight="1" ht="11.25">
      <c r="A119" s="0" t="s">
        <v>16</v>
      </c>
      <c r="B119" s="0" t="s">
        <v>3779</v>
      </c>
      <c r="C119" s="0" t="s">
        <v>3780</v>
      </c>
      <c r="D119" s="0" t="s">
        <v>3791</v>
      </c>
      <c r="E119" s="0" t="s">
        <v>3792</v>
      </c>
      <c r="F119" s="0" t="s">
        <v>3504</v>
      </c>
      <c r="G119" s="0" t="s">
        <v>3793</v>
      </c>
    </row>
    <row customHeight="1" ht="11.25">
      <c r="A120" s="0" t="s">
        <v>16</v>
      </c>
      <c r="B120" s="0" t="s">
        <v>3779</v>
      </c>
      <c r="C120" s="0" t="s">
        <v>3780</v>
      </c>
      <c r="D120" s="0" t="s">
        <v>3794</v>
      </c>
      <c r="E120" s="0" t="s">
        <v>3795</v>
      </c>
      <c r="F120" s="0" t="s">
        <v>3504</v>
      </c>
      <c r="G120" s="0" t="s">
        <v>3796</v>
      </c>
    </row>
    <row customHeight="1" ht="11.25">
      <c r="A121" s="0" t="s">
        <v>16</v>
      </c>
      <c r="B121" s="0" t="s">
        <v>3779</v>
      </c>
      <c r="C121" s="0" t="s">
        <v>3780</v>
      </c>
      <c r="D121" s="0" t="s">
        <v>3797</v>
      </c>
      <c r="E121" s="0" t="s">
        <v>3798</v>
      </c>
      <c r="F121" s="0" t="s">
        <v>3504</v>
      </c>
      <c r="G121" s="0" t="s">
        <v>3799</v>
      </c>
    </row>
    <row customHeight="1" ht="11.25">
      <c r="A122" s="0" t="s">
        <v>16</v>
      </c>
      <c r="B122" s="0" t="s">
        <v>3779</v>
      </c>
      <c r="C122" s="0" t="s">
        <v>3780</v>
      </c>
      <c r="D122" s="0" t="s">
        <v>3800</v>
      </c>
      <c r="E122" s="0" t="s">
        <v>3801</v>
      </c>
      <c r="F122" s="0" t="s">
        <v>3504</v>
      </c>
      <c r="G122" s="0" t="s">
        <v>3802</v>
      </c>
    </row>
    <row customHeight="1" ht="11.25">
      <c r="A123" s="0" t="s">
        <v>16</v>
      </c>
      <c r="B123" s="0" t="s">
        <v>3779</v>
      </c>
      <c r="C123" s="0" t="s">
        <v>3780</v>
      </c>
      <c r="D123" s="0" t="s">
        <v>3803</v>
      </c>
      <c r="E123" s="0" t="s">
        <v>3804</v>
      </c>
      <c r="F123" s="0" t="s">
        <v>3504</v>
      </c>
      <c r="G123" s="0" t="s">
        <v>3805</v>
      </c>
    </row>
    <row customHeight="1" ht="11.25">
      <c r="A124" s="0" t="s">
        <v>16</v>
      </c>
      <c r="B124" s="0" t="s">
        <v>3779</v>
      </c>
      <c r="C124" s="0" t="s">
        <v>3780</v>
      </c>
      <c r="D124" s="0" t="s">
        <v>3806</v>
      </c>
      <c r="E124" s="0" t="s">
        <v>3807</v>
      </c>
      <c r="F124" s="0" t="s">
        <v>3504</v>
      </c>
      <c r="G124" s="0" t="s">
        <v>3808</v>
      </c>
    </row>
    <row customHeight="1" ht="11.25">
      <c r="A125" s="0" t="s">
        <v>16</v>
      </c>
      <c r="B125" s="0" t="s">
        <v>3779</v>
      </c>
      <c r="C125" s="0" t="s">
        <v>3780</v>
      </c>
      <c r="D125" s="0" t="s">
        <v>3809</v>
      </c>
      <c r="E125" s="0" t="s">
        <v>3810</v>
      </c>
      <c r="F125" s="0" t="s">
        <v>3504</v>
      </c>
      <c r="G125" s="0" t="s">
        <v>3811</v>
      </c>
    </row>
    <row customHeight="1" ht="11.25">
      <c r="A126" s="0" t="s">
        <v>16</v>
      </c>
      <c r="B126" s="0" t="s">
        <v>3779</v>
      </c>
      <c r="C126" s="0" t="s">
        <v>3780</v>
      </c>
      <c r="D126" s="0" t="s">
        <v>3812</v>
      </c>
      <c r="E126" s="0" t="s">
        <v>3813</v>
      </c>
      <c r="F126" s="0" t="s">
        <v>3504</v>
      </c>
      <c r="G126" s="0" t="s">
        <v>3814</v>
      </c>
    </row>
    <row customHeight="1" ht="11.25">
      <c r="A127" s="0" t="s">
        <v>16</v>
      </c>
      <c r="B127" s="0" t="s">
        <v>3779</v>
      </c>
      <c r="C127" s="0" t="s">
        <v>3780</v>
      </c>
      <c r="D127" s="0" t="s">
        <v>3815</v>
      </c>
      <c r="E127" s="0" t="s">
        <v>3816</v>
      </c>
      <c r="F127" s="0" t="s">
        <v>3504</v>
      </c>
      <c r="G127" s="0" t="s">
        <v>3817</v>
      </c>
    </row>
    <row customHeight="1" ht="11.25">
      <c r="A128" s="0" t="s">
        <v>16</v>
      </c>
      <c r="B128" s="0" t="s">
        <v>3818</v>
      </c>
      <c r="C128" s="0" t="s">
        <v>3819</v>
      </c>
      <c r="D128" s="0" t="s">
        <v>3818</v>
      </c>
      <c r="E128" s="0" t="s">
        <v>3819</v>
      </c>
      <c r="F128" s="0" t="s">
        <v>3501</v>
      </c>
      <c r="G128" s="0" t="s">
        <v>3820</v>
      </c>
    </row>
    <row customHeight="1" ht="11.25">
      <c r="A129" s="0" t="s">
        <v>16</v>
      </c>
      <c r="B129" s="0" t="s">
        <v>3818</v>
      </c>
      <c r="C129" s="0" t="s">
        <v>3819</v>
      </c>
      <c r="D129" s="0" t="s">
        <v>3821</v>
      </c>
      <c r="E129" s="0" t="s">
        <v>3822</v>
      </c>
      <c r="F129" s="0" t="s">
        <v>3504</v>
      </c>
      <c r="G129" s="0" t="s">
        <v>3823</v>
      </c>
    </row>
    <row customHeight="1" ht="11.25">
      <c r="A130" s="0" t="s">
        <v>16</v>
      </c>
      <c r="B130" s="0" t="s">
        <v>3818</v>
      </c>
      <c r="C130" s="0" t="s">
        <v>3819</v>
      </c>
      <c r="D130" s="0" t="s">
        <v>3824</v>
      </c>
      <c r="E130" s="0" t="s">
        <v>3825</v>
      </c>
      <c r="F130" s="0" t="s">
        <v>3504</v>
      </c>
      <c r="G130" s="0" t="s">
        <v>3826</v>
      </c>
    </row>
    <row customHeight="1" ht="11.25">
      <c r="A131" s="0" t="s">
        <v>16</v>
      </c>
      <c r="B131" s="0" t="s">
        <v>3818</v>
      </c>
      <c r="C131" s="0" t="s">
        <v>3819</v>
      </c>
      <c r="D131" s="0" t="s">
        <v>3827</v>
      </c>
      <c r="E131" s="0" t="s">
        <v>3828</v>
      </c>
      <c r="F131" s="0" t="s">
        <v>3504</v>
      </c>
      <c r="G131" s="0" t="s">
        <v>3829</v>
      </c>
    </row>
    <row customHeight="1" ht="11.25">
      <c r="A132" s="0" t="s">
        <v>16</v>
      </c>
      <c r="B132" s="0" t="s">
        <v>3818</v>
      </c>
      <c r="C132" s="0" t="s">
        <v>3819</v>
      </c>
      <c r="D132" s="0" t="s">
        <v>3830</v>
      </c>
      <c r="E132" s="0" t="s">
        <v>3831</v>
      </c>
      <c r="F132" s="0" t="s">
        <v>3504</v>
      </c>
      <c r="G132" s="0" t="s">
        <v>3832</v>
      </c>
    </row>
    <row customHeight="1" ht="11.25">
      <c r="A133" s="0" t="s">
        <v>16</v>
      </c>
      <c r="B133" s="0" t="s">
        <v>3818</v>
      </c>
      <c r="C133" s="0" t="s">
        <v>3819</v>
      </c>
      <c r="D133" s="0" t="s">
        <v>3833</v>
      </c>
      <c r="E133" s="0" t="s">
        <v>3834</v>
      </c>
      <c r="F133" s="0" t="s">
        <v>3504</v>
      </c>
      <c r="G133" s="0" t="s">
        <v>3835</v>
      </c>
    </row>
    <row customHeight="1" ht="11.25">
      <c r="A134" s="0" t="s">
        <v>16</v>
      </c>
      <c r="B134" s="0" t="s">
        <v>3818</v>
      </c>
      <c r="C134" s="0" t="s">
        <v>3819</v>
      </c>
      <c r="D134" s="0" t="s">
        <v>3836</v>
      </c>
      <c r="E134" s="0" t="s">
        <v>3837</v>
      </c>
      <c r="F134" s="0" t="s">
        <v>3504</v>
      </c>
      <c r="G134" s="0" t="s">
        <v>3838</v>
      </c>
    </row>
    <row customHeight="1" ht="11.25">
      <c r="A135" s="0" t="s">
        <v>16</v>
      </c>
      <c r="B135" s="0" t="s">
        <v>3839</v>
      </c>
      <c r="C135" s="0" t="s">
        <v>3840</v>
      </c>
      <c r="D135" s="0" t="s">
        <v>3839</v>
      </c>
      <c r="E135" s="0" t="s">
        <v>3840</v>
      </c>
      <c r="F135" s="0" t="s">
        <v>3501</v>
      </c>
      <c r="G135" s="0" t="s">
        <v>3841</v>
      </c>
    </row>
    <row customHeight="1" ht="11.25">
      <c r="A136" s="0" t="s">
        <v>16</v>
      </c>
      <c r="B136" s="0" t="s">
        <v>3839</v>
      </c>
      <c r="C136" s="0" t="s">
        <v>3840</v>
      </c>
      <c r="D136" s="0" t="s">
        <v>3842</v>
      </c>
      <c r="E136" s="0" t="s">
        <v>3843</v>
      </c>
      <c r="F136" s="0" t="s">
        <v>3504</v>
      </c>
      <c r="G136" s="0" t="s">
        <v>3844</v>
      </c>
    </row>
    <row customHeight="1" ht="11.25">
      <c r="A137" s="0" t="s">
        <v>16</v>
      </c>
      <c r="B137" s="0" t="s">
        <v>3839</v>
      </c>
      <c r="C137" s="0" t="s">
        <v>3840</v>
      </c>
      <c r="D137" s="0" t="s">
        <v>3845</v>
      </c>
      <c r="E137" s="0" t="s">
        <v>3846</v>
      </c>
      <c r="F137" s="0" t="s">
        <v>3504</v>
      </c>
      <c r="G137" s="0" t="s">
        <v>3847</v>
      </c>
    </row>
    <row customHeight="1" ht="11.25">
      <c r="A138" s="0" t="s">
        <v>16</v>
      </c>
      <c r="B138" s="0" t="s">
        <v>3839</v>
      </c>
      <c r="C138" s="0" t="s">
        <v>3840</v>
      </c>
      <c r="D138" s="0" t="s">
        <v>3848</v>
      </c>
      <c r="E138" s="0" t="s">
        <v>3849</v>
      </c>
      <c r="F138" s="0" t="s">
        <v>3504</v>
      </c>
      <c r="G138" s="0" t="s">
        <v>3850</v>
      </c>
    </row>
    <row customHeight="1" ht="11.25">
      <c r="A139" s="0" t="s">
        <v>16</v>
      </c>
      <c r="B139" s="0" t="s">
        <v>3839</v>
      </c>
      <c r="C139" s="0" t="s">
        <v>3840</v>
      </c>
      <c r="D139" s="0" t="s">
        <v>3851</v>
      </c>
      <c r="E139" s="0" t="s">
        <v>3852</v>
      </c>
      <c r="F139" s="0" t="s">
        <v>3504</v>
      </c>
      <c r="G139" s="0" t="s">
        <v>3853</v>
      </c>
    </row>
    <row customHeight="1" ht="11.25">
      <c r="A140" s="0" t="s">
        <v>16</v>
      </c>
      <c r="B140" s="0" t="s">
        <v>3839</v>
      </c>
      <c r="C140" s="0" t="s">
        <v>3840</v>
      </c>
      <c r="D140" s="0" t="s">
        <v>3854</v>
      </c>
      <c r="E140" s="0" t="s">
        <v>3855</v>
      </c>
      <c r="F140" s="0" t="s">
        <v>3504</v>
      </c>
      <c r="G140" s="0" t="s">
        <v>3856</v>
      </c>
    </row>
    <row customHeight="1" ht="11.25">
      <c r="A141" s="0" t="s">
        <v>16</v>
      </c>
      <c r="B141" s="0" t="s">
        <v>3839</v>
      </c>
      <c r="C141" s="0" t="s">
        <v>3840</v>
      </c>
      <c r="D141" s="0" t="s">
        <v>3857</v>
      </c>
      <c r="E141" s="0" t="s">
        <v>3858</v>
      </c>
      <c r="F141" s="0" t="s">
        <v>3504</v>
      </c>
      <c r="G141" s="0" t="s">
        <v>3859</v>
      </c>
    </row>
    <row customHeight="1" ht="11.25">
      <c r="A142" s="0" t="s">
        <v>16</v>
      </c>
      <c r="B142" s="0" t="s">
        <v>3839</v>
      </c>
      <c r="C142" s="0" t="s">
        <v>3840</v>
      </c>
      <c r="D142" s="0" t="s">
        <v>3860</v>
      </c>
      <c r="E142" s="0" t="s">
        <v>3861</v>
      </c>
      <c r="F142" s="0" t="s">
        <v>3504</v>
      </c>
      <c r="G142" s="0" t="s">
        <v>3862</v>
      </c>
    </row>
    <row customHeight="1" ht="11.25">
      <c r="A143" s="0" t="s">
        <v>16</v>
      </c>
      <c r="B143" s="0" t="s">
        <v>3839</v>
      </c>
      <c r="C143" s="0" t="s">
        <v>3840</v>
      </c>
      <c r="D143" s="0" t="s">
        <v>3863</v>
      </c>
      <c r="E143" s="0" t="s">
        <v>3864</v>
      </c>
      <c r="F143" s="0" t="s">
        <v>3504</v>
      </c>
      <c r="G143" s="0" t="s">
        <v>3865</v>
      </c>
    </row>
    <row customHeight="1" ht="11.25">
      <c r="A144" s="0" t="s">
        <v>16</v>
      </c>
      <c r="B144" s="0" t="s">
        <v>3839</v>
      </c>
      <c r="C144" s="0" t="s">
        <v>3840</v>
      </c>
      <c r="D144" s="0" t="s">
        <v>3866</v>
      </c>
      <c r="E144" s="0" t="s">
        <v>3867</v>
      </c>
      <c r="F144" s="0" t="s">
        <v>3504</v>
      </c>
      <c r="G144" s="0" t="s">
        <v>3868</v>
      </c>
    </row>
    <row customHeight="1" ht="11.25">
      <c r="A145" s="0" t="s">
        <v>16</v>
      </c>
      <c r="B145" s="0" t="s">
        <v>3839</v>
      </c>
      <c r="C145" s="0" t="s">
        <v>3840</v>
      </c>
      <c r="D145" s="0" t="s">
        <v>3869</v>
      </c>
      <c r="E145" s="0" t="s">
        <v>3870</v>
      </c>
      <c r="F145" s="0" t="s">
        <v>3504</v>
      </c>
      <c r="G145" s="0" t="s">
        <v>3871</v>
      </c>
    </row>
    <row customHeight="1" ht="11.25">
      <c r="A146" s="0" t="s">
        <v>16</v>
      </c>
      <c r="B146" s="0" t="s">
        <v>3839</v>
      </c>
      <c r="C146" s="0" t="s">
        <v>3840</v>
      </c>
      <c r="D146" s="0" t="s">
        <v>3872</v>
      </c>
      <c r="E146" s="0" t="s">
        <v>3873</v>
      </c>
      <c r="F146" s="0" t="s">
        <v>3504</v>
      </c>
      <c r="G146" s="0" t="s">
        <v>3874</v>
      </c>
    </row>
    <row customHeight="1" ht="11.25">
      <c r="A147" s="0" t="s">
        <v>16</v>
      </c>
      <c r="B147" s="0" t="s">
        <v>3839</v>
      </c>
      <c r="C147" s="0" t="s">
        <v>3840</v>
      </c>
      <c r="D147" s="0" t="s">
        <v>3875</v>
      </c>
      <c r="E147" s="0" t="s">
        <v>3876</v>
      </c>
      <c r="F147" s="0" t="s">
        <v>3504</v>
      </c>
      <c r="G147" s="0" t="s">
        <v>3877</v>
      </c>
    </row>
    <row customHeight="1" ht="11.25">
      <c r="A148" s="0" t="s">
        <v>16</v>
      </c>
      <c r="B148" s="0" t="s">
        <v>3839</v>
      </c>
      <c r="C148" s="0" t="s">
        <v>3840</v>
      </c>
      <c r="D148" s="0" t="s">
        <v>3878</v>
      </c>
      <c r="E148" s="0" t="s">
        <v>3879</v>
      </c>
      <c r="F148" s="0" t="s">
        <v>3504</v>
      </c>
      <c r="G148" s="0" t="s">
        <v>3880</v>
      </c>
    </row>
    <row customHeight="1" ht="11.25">
      <c r="A149" s="0" t="s">
        <v>16</v>
      </c>
      <c r="B149" s="0" t="s">
        <v>3881</v>
      </c>
      <c r="C149" s="0" t="s">
        <v>3882</v>
      </c>
      <c r="D149" s="0" t="s">
        <v>3881</v>
      </c>
      <c r="E149" s="0" t="s">
        <v>3882</v>
      </c>
      <c r="F149" s="0" t="s">
        <v>3501</v>
      </c>
      <c r="G149" s="0" t="s">
        <v>3883</v>
      </c>
    </row>
    <row customHeight="1" ht="11.25">
      <c r="A150" s="0" t="s">
        <v>16</v>
      </c>
      <c r="B150" s="0" t="s">
        <v>3881</v>
      </c>
      <c r="C150" s="0" t="s">
        <v>3882</v>
      </c>
      <c r="D150" s="0" t="s">
        <v>3884</v>
      </c>
      <c r="E150" s="0" t="s">
        <v>3885</v>
      </c>
      <c r="F150" s="0" t="s">
        <v>3504</v>
      </c>
      <c r="G150" s="0" t="s">
        <v>3886</v>
      </c>
    </row>
    <row customHeight="1" ht="11.25">
      <c r="A151" s="0" t="s">
        <v>16</v>
      </c>
      <c r="B151" s="0" t="s">
        <v>3881</v>
      </c>
      <c r="C151" s="0" t="s">
        <v>3882</v>
      </c>
      <c r="D151" s="0" t="s">
        <v>3887</v>
      </c>
      <c r="E151" s="0" t="s">
        <v>3888</v>
      </c>
      <c r="F151" s="0" t="s">
        <v>3504</v>
      </c>
      <c r="G151" s="0" t="s">
        <v>3889</v>
      </c>
    </row>
    <row customHeight="1" ht="11.25">
      <c r="A152" s="0" t="s">
        <v>16</v>
      </c>
      <c r="B152" s="0" t="s">
        <v>3881</v>
      </c>
      <c r="C152" s="0" t="s">
        <v>3882</v>
      </c>
      <c r="D152" s="0" t="s">
        <v>3890</v>
      </c>
      <c r="E152" s="0" t="s">
        <v>3891</v>
      </c>
      <c r="F152" s="0" t="s">
        <v>3504</v>
      </c>
      <c r="G152" s="0" t="s">
        <v>3892</v>
      </c>
    </row>
    <row customHeight="1" ht="11.25">
      <c r="A153" s="0" t="s">
        <v>16</v>
      </c>
      <c r="B153" s="0" t="s">
        <v>3881</v>
      </c>
      <c r="C153" s="0" t="s">
        <v>3882</v>
      </c>
      <c r="D153" s="0" t="s">
        <v>3893</v>
      </c>
      <c r="E153" s="0" t="s">
        <v>3894</v>
      </c>
      <c r="F153" s="0" t="s">
        <v>3504</v>
      </c>
      <c r="G153" s="0" t="s">
        <v>3895</v>
      </c>
    </row>
    <row customHeight="1" ht="11.25">
      <c r="A154" s="0" t="s">
        <v>16</v>
      </c>
      <c r="B154" s="0" t="s">
        <v>3881</v>
      </c>
      <c r="C154" s="0" t="s">
        <v>3882</v>
      </c>
      <c r="D154" s="0" t="s">
        <v>3896</v>
      </c>
      <c r="E154" s="0" t="s">
        <v>3897</v>
      </c>
      <c r="F154" s="0" t="s">
        <v>3504</v>
      </c>
      <c r="G154" s="0" t="s">
        <v>3898</v>
      </c>
    </row>
    <row customHeight="1" ht="11.25">
      <c r="A155" s="0" t="s">
        <v>16</v>
      </c>
      <c r="B155" s="0" t="s">
        <v>3881</v>
      </c>
      <c r="C155" s="0" t="s">
        <v>3882</v>
      </c>
      <c r="D155" s="0" t="s">
        <v>3899</v>
      </c>
      <c r="E155" s="0" t="s">
        <v>3900</v>
      </c>
      <c r="F155" s="0" t="s">
        <v>3504</v>
      </c>
      <c r="G155" s="0" t="s">
        <v>3901</v>
      </c>
    </row>
    <row customHeight="1" ht="11.25">
      <c r="A156" s="0" t="s">
        <v>16</v>
      </c>
      <c r="B156" s="0" t="s">
        <v>3881</v>
      </c>
      <c r="C156" s="0" t="s">
        <v>3882</v>
      </c>
      <c r="D156" s="0" t="s">
        <v>3902</v>
      </c>
      <c r="E156" s="0" t="s">
        <v>3903</v>
      </c>
      <c r="F156" s="0" t="s">
        <v>3504</v>
      </c>
      <c r="G156" s="0" t="s">
        <v>3904</v>
      </c>
    </row>
    <row customHeight="1" ht="11.25">
      <c r="A157" s="0" t="s">
        <v>16</v>
      </c>
      <c r="B157" s="0" t="s">
        <v>3881</v>
      </c>
      <c r="C157" s="0" t="s">
        <v>3882</v>
      </c>
      <c r="D157" s="0" t="s">
        <v>3905</v>
      </c>
      <c r="E157" s="0" t="s">
        <v>3906</v>
      </c>
      <c r="F157" s="0" t="s">
        <v>3504</v>
      </c>
      <c r="G157" s="0" t="s">
        <v>3907</v>
      </c>
    </row>
    <row customHeight="1" ht="11.25">
      <c r="A158" s="0" t="s">
        <v>16</v>
      </c>
      <c r="B158" s="0" t="s">
        <v>3881</v>
      </c>
      <c r="C158" s="0" t="s">
        <v>3882</v>
      </c>
      <c r="D158" s="0" t="s">
        <v>3908</v>
      </c>
      <c r="E158" s="0" t="s">
        <v>3909</v>
      </c>
      <c r="F158" s="0" t="s">
        <v>3504</v>
      </c>
      <c r="G158" s="0" t="s">
        <v>3910</v>
      </c>
    </row>
    <row customHeight="1" ht="11.25">
      <c r="A159" s="0" t="s">
        <v>16</v>
      </c>
      <c r="B159" s="0" t="s">
        <v>3881</v>
      </c>
      <c r="C159" s="0" t="s">
        <v>3882</v>
      </c>
      <c r="D159" s="0" t="s">
        <v>3911</v>
      </c>
      <c r="E159" s="0" t="s">
        <v>3912</v>
      </c>
      <c r="F159" s="0" t="s">
        <v>3504</v>
      </c>
      <c r="G159" s="0" t="s">
        <v>3913</v>
      </c>
    </row>
    <row customHeight="1" ht="11.25">
      <c r="A160" s="0" t="s">
        <v>16</v>
      </c>
      <c r="B160" s="0" t="s">
        <v>3881</v>
      </c>
      <c r="C160" s="0" t="s">
        <v>3882</v>
      </c>
      <c r="D160" s="0" t="s">
        <v>3914</v>
      </c>
      <c r="E160" s="0" t="s">
        <v>3915</v>
      </c>
      <c r="F160" s="0" t="s">
        <v>3504</v>
      </c>
      <c r="G160" s="0" t="s">
        <v>3916</v>
      </c>
    </row>
    <row customHeight="1" ht="11.25">
      <c r="A161" s="0" t="s">
        <v>16</v>
      </c>
      <c r="B161" s="0" t="s">
        <v>3881</v>
      </c>
      <c r="C161" s="0" t="s">
        <v>3882</v>
      </c>
      <c r="D161" s="0" t="s">
        <v>3917</v>
      </c>
      <c r="E161" s="0" t="s">
        <v>3918</v>
      </c>
      <c r="F161" s="0" t="s">
        <v>3504</v>
      </c>
      <c r="G161" s="0" t="s">
        <v>3919</v>
      </c>
    </row>
    <row customHeight="1" ht="11.25">
      <c r="A162" s="0" t="s">
        <v>16</v>
      </c>
      <c r="B162" s="0" t="s">
        <v>3920</v>
      </c>
      <c r="C162" s="0" t="s">
        <v>3921</v>
      </c>
      <c r="D162" s="0" t="s">
        <v>3920</v>
      </c>
      <c r="E162" s="0" t="s">
        <v>3921</v>
      </c>
      <c r="F162" s="0" t="s">
        <v>3501</v>
      </c>
      <c r="G162" s="0" t="s">
        <v>3922</v>
      </c>
    </row>
    <row customHeight="1" ht="11.25">
      <c r="A163" s="0" t="s">
        <v>16</v>
      </c>
      <c r="B163" s="0" t="s">
        <v>3920</v>
      </c>
      <c r="C163" s="0" t="s">
        <v>3921</v>
      </c>
      <c r="D163" s="0" t="s">
        <v>3923</v>
      </c>
      <c r="E163" s="0" t="s">
        <v>3924</v>
      </c>
      <c r="F163" s="0" t="s">
        <v>3517</v>
      </c>
      <c r="G163" s="0" t="s">
        <v>3925</v>
      </c>
    </row>
    <row customHeight="1" ht="11.25">
      <c r="A164" s="0" t="s">
        <v>16</v>
      </c>
      <c r="B164" s="0" t="s">
        <v>3920</v>
      </c>
      <c r="C164" s="0" t="s">
        <v>3921</v>
      </c>
      <c r="D164" s="0" t="s">
        <v>3926</v>
      </c>
      <c r="E164" s="0" t="s">
        <v>3927</v>
      </c>
      <c r="F164" s="0" t="s">
        <v>3517</v>
      </c>
      <c r="G164" s="0" t="s">
        <v>3928</v>
      </c>
    </row>
    <row customHeight="1" ht="11.25">
      <c r="A165" s="0" t="s">
        <v>16</v>
      </c>
      <c r="B165" s="0" t="s">
        <v>3920</v>
      </c>
      <c r="C165" s="0" t="s">
        <v>3921</v>
      </c>
      <c r="D165" s="0" t="s">
        <v>3929</v>
      </c>
      <c r="E165" s="0" t="s">
        <v>3930</v>
      </c>
      <c r="F165" s="0" t="s">
        <v>3517</v>
      </c>
      <c r="G165" s="0" t="s">
        <v>3931</v>
      </c>
    </row>
    <row customHeight="1" ht="11.25">
      <c r="A166" s="0" t="s">
        <v>16</v>
      </c>
      <c r="B166" s="0" t="s">
        <v>3920</v>
      </c>
      <c r="C166" s="0" t="s">
        <v>3921</v>
      </c>
      <c r="D166" s="0" t="s">
        <v>3932</v>
      </c>
      <c r="E166" s="0" t="s">
        <v>3933</v>
      </c>
      <c r="F166" s="0" t="s">
        <v>3504</v>
      </c>
      <c r="G166" s="0" t="s">
        <v>3934</v>
      </c>
    </row>
    <row customHeight="1" ht="11.25">
      <c r="A167" s="0" t="s">
        <v>16</v>
      </c>
      <c r="B167" s="0" t="s">
        <v>3920</v>
      </c>
      <c r="C167" s="0" t="s">
        <v>3921</v>
      </c>
      <c r="D167" s="0" t="s">
        <v>3935</v>
      </c>
      <c r="E167" s="0" t="s">
        <v>3936</v>
      </c>
      <c r="F167" s="0" t="s">
        <v>3504</v>
      </c>
      <c r="G167" s="0" t="s">
        <v>3937</v>
      </c>
    </row>
    <row customHeight="1" ht="11.25">
      <c r="A168" s="0" t="s">
        <v>16</v>
      </c>
      <c r="B168" s="0" t="s">
        <v>3920</v>
      </c>
      <c r="C168" s="0" t="s">
        <v>3921</v>
      </c>
      <c r="D168" s="0" t="s">
        <v>3938</v>
      </c>
      <c r="E168" s="0" t="s">
        <v>3939</v>
      </c>
      <c r="F168" s="0" t="s">
        <v>3504</v>
      </c>
      <c r="G168" s="0" t="s">
        <v>3940</v>
      </c>
    </row>
    <row customHeight="1" ht="11.25">
      <c r="A169" s="0" t="s">
        <v>16</v>
      </c>
      <c r="B169" s="0" t="s">
        <v>3920</v>
      </c>
      <c r="C169" s="0" t="s">
        <v>3921</v>
      </c>
      <c r="D169" s="0" t="s">
        <v>3941</v>
      </c>
      <c r="E169" s="0" t="s">
        <v>3942</v>
      </c>
      <c r="F169" s="0" t="s">
        <v>3504</v>
      </c>
      <c r="G169" s="0" t="s">
        <v>3943</v>
      </c>
    </row>
    <row customHeight="1" ht="11.25">
      <c r="A170" s="0" t="s">
        <v>16</v>
      </c>
      <c r="B170" s="0" t="s">
        <v>3920</v>
      </c>
      <c r="C170" s="0" t="s">
        <v>3921</v>
      </c>
      <c r="D170" s="0" t="s">
        <v>3944</v>
      </c>
      <c r="E170" s="0" t="s">
        <v>3945</v>
      </c>
      <c r="F170" s="0" t="s">
        <v>3504</v>
      </c>
      <c r="G170" s="0" t="s">
        <v>3946</v>
      </c>
    </row>
    <row customHeight="1" ht="11.25">
      <c r="A171" s="0" t="s">
        <v>16</v>
      </c>
      <c r="B171" s="0" t="s">
        <v>3920</v>
      </c>
      <c r="C171" s="0" t="s">
        <v>3921</v>
      </c>
      <c r="D171" s="0" t="s">
        <v>3947</v>
      </c>
      <c r="E171" s="0" t="s">
        <v>3948</v>
      </c>
      <c r="F171" s="0" t="s">
        <v>3504</v>
      </c>
      <c r="G171" s="0" t="s">
        <v>3949</v>
      </c>
    </row>
    <row customHeight="1" ht="11.25">
      <c r="A172" s="0" t="s">
        <v>16</v>
      </c>
      <c r="B172" s="0" t="s">
        <v>3920</v>
      </c>
      <c r="C172" s="0" t="s">
        <v>3921</v>
      </c>
      <c r="D172" s="0" t="s">
        <v>3950</v>
      </c>
      <c r="E172" s="0" t="s">
        <v>3951</v>
      </c>
      <c r="F172" s="0" t="s">
        <v>3504</v>
      </c>
      <c r="G172" s="0" t="s">
        <v>3952</v>
      </c>
    </row>
    <row customHeight="1" ht="11.25">
      <c r="A173" s="0" t="s">
        <v>16</v>
      </c>
      <c r="B173" s="0" t="s">
        <v>3920</v>
      </c>
      <c r="C173" s="0" t="s">
        <v>3921</v>
      </c>
      <c r="D173" s="0" t="s">
        <v>3953</v>
      </c>
      <c r="E173" s="0" t="s">
        <v>3954</v>
      </c>
      <c r="F173" s="0" t="s">
        <v>3504</v>
      </c>
      <c r="G173" s="0" t="s">
        <v>3955</v>
      </c>
    </row>
    <row customHeight="1" ht="11.25">
      <c r="A174" s="0" t="s">
        <v>16</v>
      </c>
      <c r="B174" s="0" t="s">
        <v>3920</v>
      </c>
      <c r="C174" s="0" t="s">
        <v>3921</v>
      </c>
      <c r="D174" s="0" t="s">
        <v>3956</v>
      </c>
      <c r="E174" s="0" t="s">
        <v>3957</v>
      </c>
      <c r="F174" s="0" t="s">
        <v>3504</v>
      </c>
      <c r="G174" s="0" t="s">
        <v>3958</v>
      </c>
    </row>
    <row customHeight="1" ht="11.25">
      <c r="A175" s="0" t="s">
        <v>16</v>
      </c>
      <c r="B175" s="0" t="s">
        <v>3920</v>
      </c>
      <c r="C175" s="0" t="s">
        <v>3921</v>
      </c>
      <c r="D175" s="0" t="s">
        <v>3959</v>
      </c>
      <c r="E175" s="0" t="s">
        <v>3960</v>
      </c>
      <c r="F175" s="0" t="s">
        <v>3504</v>
      </c>
      <c r="G175" s="0" t="s">
        <v>3961</v>
      </c>
    </row>
    <row customHeight="1" ht="11.25">
      <c r="A176" s="0" t="s">
        <v>16</v>
      </c>
      <c r="B176" s="0" t="s">
        <v>3962</v>
      </c>
      <c r="C176" s="0" t="s">
        <v>3963</v>
      </c>
      <c r="D176" s="0" t="s">
        <v>3962</v>
      </c>
      <c r="E176" s="0" t="s">
        <v>3963</v>
      </c>
      <c r="F176" s="0" t="s">
        <v>3501</v>
      </c>
      <c r="G176" s="0" t="s">
        <v>3964</v>
      </c>
    </row>
    <row customHeight="1" ht="11.25">
      <c r="A177" s="0" t="s">
        <v>16</v>
      </c>
      <c r="B177" s="0" t="s">
        <v>3962</v>
      </c>
      <c r="C177" s="0" t="s">
        <v>3963</v>
      </c>
      <c r="D177" s="0" t="s">
        <v>3965</v>
      </c>
      <c r="E177" s="0" t="s">
        <v>3966</v>
      </c>
      <c r="F177" s="0" t="s">
        <v>3967</v>
      </c>
      <c r="G177" s="0" t="s">
        <v>3968</v>
      </c>
    </row>
    <row customHeight="1" ht="11.25">
      <c r="A178" s="0" t="s">
        <v>16</v>
      </c>
      <c r="B178" s="0" t="s">
        <v>3962</v>
      </c>
      <c r="C178" s="0" t="s">
        <v>3963</v>
      </c>
      <c r="D178" s="0" t="s">
        <v>3969</v>
      </c>
      <c r="E178" s="0" t="s">
        <v>3970</v>
      </c>
      <c r="F178" s="0" t="s">
        <v>3504</v>
      </c>
      <c r="G178" s="0" t="s">
        <v>3971</v>
      </c>
    </row>
    <row customHeight="1" ht="11.25">
      <c r="A179" s="0" t="s">
        <v>16</v>
      </c>
      <c r="B179" s="0" t="s">
        <v>3962</v>
      </c>
      <c r="C179" s="0" t="s">
        <v>3963</v>
      </c>
      <c r="D179" s="0" t="s">
        <v>3788</v>
      </c>
      <c r="E179" s="0" t="s">
        <v>3972</v>
      </c>
      <c r="F179" s="0" t="s">
        <v>3504</v>
      </c>
      <c r="G179" s="0" t="s">
        <v>3973</v>
      </c>
    </row>
    <row customHeight="1" ht="11.25">
      <c r="A180" s="0" t="s">
        <v>16</v>
      </c>
      <c r="B180" s="0" t="s">
        <v>3962</v>
      </c>
      <c r="C180" s="0" t="s">
        <v>3963</v>
      </c>
      <c r="D180" s="0" t="s">
        <v>3974</v>
      </c>
      <c r="E180" s="0" t="s">
        <v>3975</v>
      </c>
      <c r="F180" s="0" t="s">
        <v>3504</v>
      </c>
      <c r="G180" s="0" t="s">
        <v>3976</v>
      </c>
    </row>
    <row customHeight="1" ht="11.25">
      <c r="A181" s="0" t="s">
        <v>16</v>
      </c>
      <c r="B181" s="0" t="s">
        <v>3962</v>
      </c>
      <c r="C181" s="0" t="s">
        <v>3963</v>
      </c>
      <c r="D181" s="0" t="s">
        <v>3977</v>
      </c>
      <c r="E181" s="0" t="s">
        <v>3978</v>
      </c>
      <c r="F181" s="0" t="s">
        <v>3504</v>
      </c>
      <c r="G181" s="0" t="s">
        <v>3979</v>
      </c>
    </row>
    <row customHeight="1" ht="11.25">
      <c r="A182" s="0" t="s">
        <v>16</v>
      </c>
      <c r="B182" s="0" t="s">
        <v>3962</v>
      </c>
      <c r="C182" s="0" t="s">
        <v>3963</v>
      </c>
      <c r="D182" s="0" t="s">
        <v>3980</v>
      </c>
      <c r="E182" s="0" t="s">
        <v>3981</v>
      </c>
      <c r="F182" s="0" t="s">
        <v>3504</v>
      </c>
      <c r="G182" s="0" t="s">
        <v>3982</v>
      </c>
    </row>
    <row customHeight="1" ht="11.25">
      <c r="A183" s="0" t="s">
        <v>16</v>
      </c>
      <c r="B183" s="0" t="s">
        <v>3962</v>
      </c>
      <c r="C183" s="0" t="s">
        <v>3963</v>
      </c>
      <c r="D183" s="0" t="s">
        <v>3983</v>
      </c>
      <c r="E183" s="0" t="s">
        <v>3984</v>
      </c>
      <c r="F183" s="0" t="s">
        <v>3504</v>
      </c>
      <c r="G183" s="0" t="s">
        <v>3985</v>
      </c>
    </row>
    <row customHeight="1" ht="11.25">
      <c r="A184" s="0" t="s">
        <v>16</v>
      </c>
      <c r="B184" s="0" t="s">
        <v>3962</v>
      </c>
      <c r="C184" s="0" t="s">
        <v>3963</v>
      </c>
      <c r="D184" s="0" t="s">
        <v>3986</v>
      </c>
      <c r="E184" s="0" t="s">
        <v>3987</v>
      </c>
      <c r="F184" s="0" t="s">
        <v>3504</v>
      </c>
      <c r="G184" s="0" t="s">
        <v>3988</v>
      </c>
    </row>
    <row customHeight="1" ht="11.25">
      <c r="A185" s="0" t="s">
        <v>16</v>
      </c>
      <c r="B185" s="0" t="s">
        <v>3962</v>
      </c>
      <c r="C185" s="0" t="s">
        <v>3963</v>
      </c>
      <c r="D185" s="0" t="s">
        <v>3989</v>
      </c>
      <c r="E185" s="0" t="s">
        <v>3990</v>
      </c>
      <c r="F185" s="0" t="s">
        <v>3504</v>
      </c>
      <c r="G185" s="0" t="s">
        <v>3991</v>
      </c>
    </row>
    <row customHeight="1" ht="11.25">
      <c r="A186" s="0" t="s">
        <v>16</v>
      </c>
      <c r="B186" s="0" t="s">
        <v>3992</v>
      </c>
      <c r="C186" s="0" t="s">
        <v>3993</v>
      </c>
      <c r="D186" s="0" t="s">
        <v>3992</v>
      </c>
      <c r="E186" s="0" t="s">
        <v>3993</v>
      </c>
      <c r="F186" s="0" t="s">
        <v>3501</v>
      </c>
      <c r="G186" s="0" t="s">
        <v>3994</v>
      </c>
    </row>
    <row customHeight="1" ht="11.25">
      <c r="A187" s="0" t="s">
        <v>16</v>
      </c>
      <c r="B187" s="0" t="s">
        <v>3992</v>
      </c>
      <c r="C187" s="0" t="s">
        <v>3993</v>
      </c>
      <c r="D187" s="0" t="s">
        <v>3995</v>
      </c>
      <c r="E187" s="0" t="s">
        <v>3996</v>
      </c>
      <c r="F187" s="0" t="s">
        <v>3504</v>
      </c>
      <c r="G187" s="0" t="s">
        <v>3997</v>
      </c>
    </row>
    <row customHeight="1" ht="11.25">
      <c r="A188" s="0" t="s">
        <v>16</v>
      </c>
      <c r="B188" s="0" t="s">
        <v>3992</v>
      </c>
      <c r="C188" s="0" t="s">
        <v>3993</v>
      </c>
      <c r="D188" s="0" t="s">
        <v>3998</v>
      </c>
      <c r="E188" s="0" t="s">
        <v>3999</v>
      </c>
      <c r="F188" s="0" t="s">
        <v>3504</v>
      </c>
      <c r="G188" s="0" t="s">
        <v>4000</v>
      </c>
    </row>
    <row customHeight="1" ht="11.25">
      <c r="A189" s="0" t="s">
        <v>16</v>
      </c>
      <c r="B189" s="0" t="s">
        <v>3992</v>
      </c>
      <c r="C189" s="0" t="s">
        <v>3993</v>
      </c>
      <c r="D189" s="0" t="s">
        <v>4001</v>
      </c>
      <c r="E189" s="0" t="s">
        <v>4002</v>
      </c>
      <c r="F189" s="0" t="s">
        <v>3504</v>
      </c>
      <c r="G189" s="0" t="s">
        <v>4003</v>
      </c>
    </row>
    <row customHeight="1" ht="11.25">
      <c r="A190" s="0" t="s">
        <v>16</v>
      </c>
      <c r="B190" s="0" t="s">
        <v>3992</v>
      </c>
      <c r="C190" s="0" t="s">
        <v>3993</v>
      </c>
      <c r="D190" s="0" t="s">
        <v>4004</v>
      </c>
      <c r="E190" s="0" t="s">
        <v>4005</v>
      </c>
      <c r="F190" s="0" t="s">
        <v>3504</v>
      </c>
      <c r="G190" s="0" t="s">
        <v>4006</v>
      </c>
    </row>
    <row customHeight="1" ht="11.25">
      <c r="A191" s="0" t="s">
        <v>16</v>
      </c>
      <c r="B191" s="0" t="s">
        <v>3992</v>
      </c>
      <c r="C191" s="0" t="s">
        <v>3993</v>
      </c>
      <c r="D191" s="0" t="s">
        <v>4007</v>
      </c>
      <c r="E191" s="0" t="s">
        <v>4008</v>
      </c>
      <c r="F191" s="0" t="s">
        <v>3504</v>
      </c>
      <c r="G191" s="0" t="s">
        <v>4009</v>
      </c>
    </row>
    <row customHeight="1" ht="11.25">
      <c r="A192" s="0" t="s">
        <v>16</v>
      </c>
      <c r="B192" s="0" t="s">
        <v>3992</v>
      </c>
      <c r="C192" s="0" t="s">
        <v>3993</v>
      </c>
      <c r="D192" s="0" t="s">
        <v>4010</v>
      </c>
      <c r="E192" s="0" t="s">
        <v>4011</v>
      </c>
      <c r="F192" s="0" t="s">
        <v>3504</v>
      </c>
      <c r="G192" s="0" t="s">
        <v>4012</v>
      </c>
    </row>
    <row customHeight="1" ht="11.25">
      <c r="A193" s="0" t="s">
        <v>16</v>
      </c>
      <c r="B193" s="0" t="s">
        <v>3992</v>
      </c>
      <c r="C193" s="0" t="s">
        <v>3993</v>
      </c>
      <c r="D193" s="0" t="s">
        <v>4013</v>
      </c>
      <c r="E193" s="0" t="s">
        <v>4014</v>
      </c>
      <c r="F193" s="0" t="s">
        <v>3504</v>
      </c>
      <c r="G193" s="0" t="s">
        <v>4015</v>
      </c>
    </row>
    <row customHeight="1" ht="11.25">
      <c r="A194" s="0" t="s">
        <v>16</v>
      </c>
      <c r="B194" s="0" t="s">
        <v>3992</v>
      </c>
      <c r="C194" s="0" t="s">
        <v>3993</v>
      </c>
      <c r="D194" s="0" t="s">
        <v>4016</v>
      </c>
      <c r="E194" s="0" t="s">
        <v>4017</v>
      </c>
      <c r="F194" s="0" t="s">
        <v>3504</v>
      </c>
      <c r="G194" s="0" t="s">
        <v>4018</v>
      </c>
    </row>
    <row customHeight="1" ht="11.25">
      <c r="A195" s="0" t="s">
        <v>16</v>
      </c>
      <c r="B195" s="0" t="s">
        <v>4019</v>
      </c>
      <c r="C195" s="0" t="s">
        <v>4020</v>
      </c>
      <c r="D195" s="0" t="s">
        <v>4019</v>
      </c>
      <c r="E195" s="0" t="s">
        <v>4020</v>
      </c>
      <c r="F195" s="0" t="s">
        <v>3501</v>
      </c>
      <c r="G195" s="0" t="s">
        <v>4021</v>
      </c>
    </row>
    <row customHeight="1" ht="11.25">
      <c r="A196" s="0" t="s">
        <v>16</v>
      </c>
      <c r="B196" s="0" t="s">
        <v>4019</v>
      </c>
      <c r="C196" s="0" t="s">
        <v>4020</v>
      </c>
      <c r="D196" s="0" t="s">
        <v>4022</v>
      </c>
      <c r="E196" s="0" t="s">
        <v>4023</v>
      </c>
      <c r="F196" s="0" t="s">
        <v>3504</v>
      </c>
      <c r="G196" s="0" t="s">
        <v>4024</v>
      </c>
    </row>
    <row customHeight="1" ht="11.25">
      <c r="A197" s="0" t="s">
        <v>16</v>
      </c>
      <c r="B197" s="0" t="s">
        <v>4019</v>
      </c>
      <c r="C197" s="0" t="s">
        <v>4020</v>
      </c>
      <c r="D197" s="0" t="s">
        <v>4025</v>
      </c>
      <c r="E197" s="0" t="s">
        <v>4026</v>
      </c>
      <c r="F197" s="0" t="s">
        <v>3504</v>
      </c>
      <c r="G197" s="0" t="s">
        <v>4027</v>
      </c>
    </row>
    <row customHeight="1" ht="11.25">
      <c r="A198" s="0" t="s">
        <v>16</v>
      </c>
      <c r="B198" s="0" t="s">
        <v>4019</v>
      </c>
      <c r="C198" s="0" t="s">
        <v>4020</v>
      </c>
      <c r="D198" s="0" t="s">
        <v>4028</v>
      </c>
      <c r="E198" s="0" t="s">
        <v>4029</v>
      </c>
      <c r="F198" s="0" t="s">
        <v>3504</v>
      </c>
      <c r="G198" s="0" t="s">
        <v>4030</v>
      </c>
    </row>
    <row customHeight="1" ht="11.25">
      <c r="A199" s="0" t="s">
        <v>16</v>
      </c>
      <c r="B199" s="0" t="s">
        <v>4019</v>
      </c>
      <c r="C199" s="0" t="s">
        <v>4020</v>
      </c>
      <c r="D199" s="0" t="s">
        <v>4031</v>
      </c>
      <c r="E199" s="0" t="s">
        <v>4032</v>
      </c>
      <c r="F199" s="0" t="s">
        <v>3504</v>
      </c>
      <c r="G199" s="0" t="s">
        <v>4033</v>
      </c>
    </row>
    <row customHeight="1" ht="11.25">
      <c r="A200" s="0" t="s">
        <v>16</v>
      </c>
      <c r="B200" s="0" t="s">
        <v>4019</v>
      </c>
      <c r="C200" s="0" t="s">
        <v>4020</v>
      </c>
      <c r="D200" s="0" t="s">
        <v>4034</v>
      </c>
      <c r="E200" s="0" t="s">
        <v>4035</v>
      </c>
      <c r="F200" s="0" t="s">
        <v>3504</v>
      </c>
      <c r="G200" s="0" t="s">
        <v>4036</v>
      </c>
    </row>
    <row customHeight="1" ht="11.25">
      <c r="A201" s="0" t="s">
        <v>16</v>
      </c>
      <c r="B201" s="0" t="s">
        <v>4019</v>
      </c>
      <c r="C201" s="0" t="s">
        <v>4020</v>
      </c>
      <c r="D201" s="0" t="s">
        <v>4037</v>
      </c>
      <c r="E201" s="0" t="s">
        <v>4038</v>
      </c>
      <c r="F201" s="0" t="s">
        <v>3504</v>
      </c>
      <c r="G201" s="0" t="s">
        <v>4039</v>
      </c>
    </row>
    <row customHeight="1" ht="11.25">
      <c r="A202" s="0" t="s">
        <v>16</v>
      </c>
      <c r="B202" s="0" t="s">
        <v>4019</v>
      </c>
      <c r="C202" s="0" t="s">
        <v>4020</v>
      </c>
      <c r="D202" s="0" t="s">
        <v>4040</v>
      </c>
      <c r="E202" s="0" t="s">
        <v>4041</v>
      </c>
      <c r="F202" s="0" t="s">
        <v>3504</v>
      </c>
      <c r="G202" s="0" t="s">
        <v>4042</v>
      </c>
    </row>
    <row customHeight="1" ht="11.25">
      <c r="A203" s="0" t="s">
        <v>16</v>
      </c>
      <c r="B203" s="0" t="s">
        <v>4019</v>
      </c>
      <c r="C203" s="0" t="s">
        <v>4020</v>
      </c>
      <c r="D203" s="0" t="s">
        <v>4043</v>
      </c>
      <c r="E203" s="0" t="s">
        <v>4044</v>
      </c>
      <c r="F203" s="0" t="s">
        <v>3504</v>
      </c>
      <c r="G203" s="0" t="s">
        <v>4045</v>
      </c>
    </row>
    <row customHeight="1" ht="11.25">
      <c r="A204" s="0" t="s">
        <v>16</v>
      </c>
      <c r="B204" s="0" t="s">
        <v>4019</v>
      </c>
      <c r="C204" s="0" t="s">
        <v>4020</v>
      </c>
      <c r="D204" s="0" t="s">
        <v>4046</v>
      </c>
      <c r="E204" s="0" t="s">
        <v>4047</v>
      </c>
      <c r="F204" s="0" t="s">
        <v>3504</v>
      </c>
      <c r="G204" s="0" t="s">
        <v>4048</v>
      </c>
    </row>
    <row customHeight="1" ht="11.25">
      <c r="A205" s="0" t="s">
        <v>16</v>
      </c>
      <c r="B205" s="0" t="s">
        <v>4019</v>
      </c>
      <c r="C205" s="0" t="s">
        <v>4020</v>
      </c>
      <c r="D205" s="0" t="s">
        <v>4049</v>
      </c>
      <c r="E205" s="0" t="s">
        <v>4050</v>
      </c>
      <c r="F205" s="0" t="s">
        <v>3504</v>
      </c>
      <c r="G205" s="0" t="s">
        <v>4051</v>
      </c>
    </row>
    <row customHeight="1" ht="11.25">
      <c r="A206" s="0" t="s">
        <v>16</v>
      </c>
      <c r="B206" s="0" t="s">
        <v>4019</v>
      </c>
      <c r="C206" s="0" t="s">
        <v>4020</v>
      </c>
      <c r="D206" s="0" t="s">
        <v>4052</v>
      </c>
      <c r="E206" s="0" t="s">
        <v>4053</v>
      </c>
      <c r="F206" s="0" t="s">
        <v>3504</v>
      </c>
      <c r="G206" s="0" t="s">
        <v>4054</v>
      </c>
    </row>
    <row customHeight="1" ht="11.25">
      <c r="A207" s="0" t="s">
        <v>16</v>
      </c>
      <c r="B207" s="0" t="s">
        <v>4019</v>
      </c>
      <c r="C207" s="0" t="s">
        <v>4020</v>
      </c>
      <c r="D207" s="0" t="s">
        <v>4055</v>
      </c>
      <c r="E207" s="0" t="s">
        <v>4056</v>
      </c>
      <c r="F207" s="0" t="s">
        <v>3504</v>
      </c>
      <c r="G207" s="0" t="s">
        <v>4057</v>
      </c>
    </row>
    <row customHeight="1" ht="11.25">
      <c r="A208" s="0" t="s">
        <v>16</v>
      </c>
      <c r="B208" s="0" t="s">
        <v>4019</v>
      </c>
      <c r="C208" s="0" t="s">
        <v>4020</v>
      </c>
      <c r="D208" s="0" t="s">
        <v>4058</v>
      </c>
      <c r="E208" s="0" t="s">
        <v>4059</v>
      </c>
      <c r="F208" s="0" t="s">
        <v>3504</v>
      </c>
      <c r="G208" s="0" t="s">
        <v>4060</v>
      </c>
    </row>
    <row customHeight="1" ht="11.25">
      <c r="A209" s="0" t="s">
        <v>16</v>
      </c>
      <c r="B209" s="0" t="s">
        <v>4019</v>
      </c>
      <c r="C209" s="0" t="s">
        <v>4020</v>
      </c>
      <c r="D209" s="0" t="s">
        <v>4061</v>
      </c>
      <c r="E209" s="0" t="s">
        <v>4062</v>
      </c>
      <c r="F209" s="0" t="s">
        <v>3504</v>
      </c>
      <c r="G209" s="0" t="s">
        <v>4063</v>
      </c>
    </row>
    <row customHeight="1" ht="11.25">
      <c r="A210" s="0" t="s">
        <v>16</v>
      </c>
      <c r="B210" s="0" t="s">
        <v>4019</v>
      </c>
      <c r="C210" s="0" t="s">
        <v>4020</v>
      </c>
      <c r="D210" s="0" t="s">
        <v>4064</v>
      </c>
      <c r="E210" s="0" t="s">
        <v>4065</v>
      </c>
      <c r="F210" s="0" t="s">
        <v>3504</v>
      </c>
      <c r="G210" s="0" t="s">
        <v>4066</v>
      </c>
    </row>
    <row customHeight="1" ht="11.25">
      <c r="A211" s="0" t="s">
        <v>16</v>
      </c>
      <c r="B211" s="0" t="s">
        <v>4067</v>
      </c>
      <c r="C211" s="0" t="s">
        <v>4068</v>
      </c>
      <c r="D211" s="0" t="s">
        <v>4067</v>
      </c>
      <c r="E211" s="0" t="s">
        <v>4068</v>
      </c>
      <c r="F211" s="0" t="s">
        <v>3501</v>
      </c>
      <c r="G211" s="0" t="s">
        <v>4069</v>
      </c>
    </row>
    <row customHeight="1" ht="11.25">
      <c r="A212" s="0" t="s">
        <v>16</v>
      </c>
      <c r="B212" s="0" t="s">
        <v>4067</v>
      </c>
      <c r="C212" s="0" t="s">
        <v>4068</v>
      </c>
      <c r="D212" s="0" t="s">
        <v>4070</v>
      </c>
      <c r="E212" s="0" t="s">
        <v>4071</v>
      </c>
      <c r="F212" s="0" t="s">
        <v>3504</v>
      </c>
      <c r="G212" s="0" t="s">
        <v>4072</v>
      </c>
    </row>
    <row customHeight="1" ht="11.25">
      <c r="A213" s="0" t="s">
        <v>16</v>
      </c>
      <c r="B213" s="0" t="s">
        <v>4067</v>
      </c>
      <c r="C213" s="0" t="s">
        <v>4068</v>
      </c>
      <c r="D213" s="0" t="s">
        <v>4073</v>
      </c>
      <c r="E213" s="0" t="s">
        <v>4074</v>
      </c>
      <c r="F213" s="0" t="s">
        <v>3504</v>
      </c>
      <c r="G213" s="0" t="s">
        <v>4075</v>
      </c>
    </row>
    <row customHeight="1" ht="11.25">
      <c r="A214" s="0" t="s">
        <v>16</v>
      </c>
      <c r="B214" s="0" t="s">
        <v>4067</v>
      </c>
      <c r="C214" s="0" t="s">
        <v>4068</v>
      </c>
      <c r="D214" s="0" t="s">
        <v>4076</v>
      </c>
      <c r="E214" s="0" t="s">
        <v>4077</v>
      </c>
      <c r="F214" s="0" t="s">
        <v>3504</v>
      </c>
      <c r="G214" s="0" t="s">
        <v>4078</v>
      </c>
    </row>
    <row customHeight="1" ht="11.25">
      <c r="A215" s="0" t="s">
        <v>16</v>
      </c>
      <c r="B215" s="0" t="s">
        <v>4067</v>
      </c>
      <c r="C215" s="0" t="s">
        <v>4068</v>
      </c>
      <c r="D215" s="0" t="s">
        <v>4079</v>
      </c>
      <c r="E215" s="0" t="s">
        <v>4080</v>
      </c>
      <c r="F215" s="0" t="s">
        <v>3504</v>
      </c>
      <c r="G215" s="0" t="s">
        <v>4081</v>
      </c>
    </row>
    <row customHeight="1" ht="11.25">
      <c r="A216" s="0" t="s">
        <v>16</v>
      </c>
      <c r="B216" s="0" t="s">
        <v>4067</v>
      </c>
      <c r="C216" s="0" t="s">
        <v>4068</v>
      </c>
      <c r="D216" s="0" t="s">
        <v>4082</v>
      </c>
      <c r="E216" s="0" t="s">
        <v>4083</v>
      </c>
      <c r="F216" s="0" t="s">
        <v>3504</v>
      </c>
      <c r="G216" s="0" t="s">
        <v>4084</v>
      </c>
    </row>
    <row customHeight="1" ht="11.25">
      <c r="A217" s="0" t="s">
        <v>16</v>
      </c>
      <c r="B217" s="0" t="s">
        <v>4067</v>
      </c>
      <c r="C217" s="0" t="s">
        <v>4068</v>
      </c>
      <c r="D217" s="0" t="s">
        <v>4085</v>
      </c>
      <c r="E217" s="0" t="s">
        <v>4086</v>
      </c>
      <c r="F217" s="0" t="s">
        <v>3504</v>
      </c>
      <c r="G217" s="0" t="s">
        <v>4087</v>
      </c>
    </row>
    <row customHeight="1" ht="11.25">
      <c r="A218" s="0" t="s">
        <v>16</v>
      </c>
      <c r="B218" s="0" t="s">
        <v>4067</v>
      </c>
      <c r="C218" s="0" t="s">
        <v>4068</v>
      </c>
      <c r="D218" s="0" t="s">
        <v>4088</v>
      </c>
      <c r="E218" s="0" t="s">
        <v>4089</v>
      </c>
      <c r="F218" s="0" t="s">
        <v>3504</v>
      </c>
      <c r="G218" s="0" t="s">
        <v>4090</v>
      </c>
    </row>
    <row customHeight="1" ht="11.25">
      <c r="A219" s="0" t="s">
        <v>16</v>
      </c>
      <c r="B219" s="0" t="s">
        <v>4091</v>
      </c>
      <c r="C219" s="0" t="s">
        <v>4092</v>
      </c>
      <c r="D219" s="0" t="s">
        <v>4091</v>
      </c>
      <c r="E219" s="0" t="s">
        <v>4092</v>
      </c>
      <c r="F219" s="0" t="s">
        <v>3501</v>
      </c>
      <c r="G219" s="0" t="s">
        <v>4093</v>
      </c>
    </row>
    <row customHeight="1" ht="11.25">
      <c r="A220" s="0" t="s">
        <v>16</v>
      </c>
      <c r="B220" s="0" t="s">
        <v>4091</v>
      </c>
      <c r="C220" s="0" t="s">
        <v>4092</v>
      </c>
      <c r="D220" s="0" t="s">
        <v>4094</v>
      </c>
      <c r="E220" s="0" t="s">
        <v>4095</v>
      </c>
      <c r="F220" s="0" t="s">
        <v>3517</v>
      </c>
      <c r="G220" s="0" t="s">
        <v>4096</v>
      </c>
    </row>
    <row customHeight="1" ht="11.25">
      <c r="A221" s="0" t="s">
        <v>16</v>
      </c>
      <c r="B221" s="0" t="s">
        <v>4091</v>
      </c>
      <c r="C221" s="0" t="s">
        <v>4092</v>
      </c>
      <c r="D221" s="0" t="s">
        <v>4097</v>
      </c>
      <c r="E221" s="0" t="s">
        <v>4098</v>
      </c>
      <c r="F221" s="0" t="s">
        <v>3504</v>
      </c>
      <c r="G221" s="0" t="s">
        <v>4099</v>
      </c>
    </row>
    <row customHeight="1" ht="11.25">
      <c r="A222" s="0" t="s">
        <v>16</v>
      </c>
      <c r="B222" s="0" t="s">
        <v>4091</v>
      </c>
      <c r="C222" s="0" t="s">
        <v>4092</v>
      </c>
      <c r="D222" s="0" t="s">
        <v>4100</v>
      </c>
      <c r="E222" s="0" t="s">
        <v>4101</v>
      </c>
      <c r="F222" s="0" t="s">
        <v>3504</v>
      </c>
      <c r="G222" s="0" t="s">
        <v>4102</v>
      </c>
    </row>
    <row customHeight="1" ht="11.25">
      <c r="A223" s="0" t="s">
        <v>16</v>
      </c>
      <c r="B223" s="0" t="s">
        <v>4091</v>
      </c>
      <c r="C223" s="0" t="s">
        <v>4092</v>
      </c>
      <c r="D223" s="0" t="s">
        <v>4103</v>
      </c>
      <c r="E223" s="0" t="s">
        <v>4104</v>
      </c>
      <c r="F223" s="0" t="s">
        <v>3504</v>
      </c>
      <c r="G223" s="0" t="s">
        <v>4105</v>
      </c>
    </row>
    <row customHeight="1" ht="11.25">
      <c r="A224" s="0" t="s">
        <v>16</v>
      </c>
      <c r="B224" s="0" t="s">
        <v>4091</v>
      </c>
      <c r="C224" s="0" t="s">
        <v>4092</v>
      </c>
      <c r="D224" s="0" t="s">
        <v>4106</v>
      </c>
      <c r="E224" s="0" t="s">
        <v>4107</v>
      </c>
      <c r="F224" s="0" t="s">
        <v>3504</v>
      </c>
      <c r="G224" s="0" t="s">
        <v>4108</v>
      </c>
    </row>
    <row customHeight="1" ht="11.25">
      <c r="A225" s="0" t="s">
        <v>16</v>
      </c>
      <c r="B225" s="0" t="s">
        <v>4091</v>
      </c>
      <c r="C225" s="0" t="s">
        <v>4092</v>
      </c>
      <c r="D225" s="0" t="s">
        <v>4109</v>
      </c>
      <c r="E225" s="0" t="s">
        <v>4110</v>
      </c>
      <c r="F225" s="0" t="s">
        <v>3504</v>
      </c>
      <c r="G225" s="0" t="s">
        <v>4111</v>
      </c>
    </row>
    <row customHeight="1" ht="11.25">
      <c r="A226" s="0" t="s">
        <v>16</v>
      </c>
      <c r="B226" s="0" t="s">
        <v>4091</v>
      </c>
      <c r="C226" s="0" t="s">
        <v>4092</v>
      </c>
      <c r="D226" s="0" t="s">
        <v>4112</v>
      </c>
      <c r="E226" s="0" t="s">
        <v>4113</v>
      </c>
      <c r="F226" s="0" t="s">
        <v>3504</v>
      </c>
      <c r="G226" s="0" t="s">
        <v>4114</v>
      </c>
    </row>
    <row customHeight="1" ht="11.25">
      <c r="A227" s="0" t="s">
        <v>16</v>
      </c>
      <c r="B227" s="0" t="s">
        <v>4091</v>
      </c>
      <c r="C227" s="0" t="s">
        <v>4092</v>
      </c>
      <c r="D227" s="0" t="s">
        <v>4115</v>
      </c>
      <c r="E227" s="0" t="s">
        <v>4116</v>
      </c>
      <c r="F227" s="0" t="s">
        <v>3504</v>
      </c>
      <c r="G227" s="0" t="s">
        <v>4117</v>
      </c>
    </row>
    <row customHeight="1" ht="11.25">
      <c r="A228" s="0" t="s">
        <v>16</v>
      </c>
      <c r="B228" s="0" t="s">
        <v>4091</v>
      </c>
      <c r="C228" s="0" t="s">
        <v>4092</v>
      </c>
      <c r="D228" s="0" t="s">
        <v>4118</v>
      </c>
      <c r="E228" s="0" t="s">
        <v>4119</v>
      </c>
      <c r="F228" s="0" t="s">
        <v>3504</v>
      </c>
      <c r="G228" s="0" t="s">
        <v>4120</v>
      </c>
    </row>
    <row customHeight="1" ht="11.25">
      <c r="A229" s="0" t="s">
        <v>16</v>
      </c>
      <c r="B229" s="0" t="s">
        <v>4091</v>
      </c>
      <c r="C229" s="0" t="s">
        <v>4092</v>
      </c>
      <c r="D229" s="0" t="s">
        <v>4121</v>
      </c>
      <c r="E229" s="0" t="s">
        <v>4122</v>
      </c>
      <c r="F229" s="0" t="s">
        <v>3504</v>
      </c>
      <c r="G229" s="0" t="s">
        <v>4123</v>
      </c>
    </row>
    <row customHeight="1" ht="11.25">
      <c r="A230" s="0" t="s">
        <v>16</v>
      </c>
      <c r="B230" s="0" t="s">
        <v>4091</v>
      </c>
      <c r="C230" s="0" t="s">
        <v>4092</v>
      </c>
      <c r="D230" s="0" t="s">
        <v>4124</v>
      </c>
      <c r="E230" s="0" t="s">
        <v>4125</v>
      </c>
      <c r="F230" s="0" t="s">
        <v>3504</v>
      </c>
      <c r="G230" s="0" t="s">
        <v>4126</v>
      </c>
    </row>
    <row customHeight="1" ht="11.25">
      <c r="A231" s="0" t="s">
        <v>16</v>
      </c>
      <c r="B231" s="0" t="s">
        <v>4091</v>
      </c>
      <c r="C231" s="0" t="s">
        <v>4092</v>
      </c>
      <c r="D231" s="0" t="s">
        <v>4127</v>
      </c>
      <c r="E231" s="0" t="s">
        <v>4128</v>
      </c>
      <c r="F231" s="0" t="s">
        <v>3504</v>
      </c>
      <c r="G231" s="0" t="s">
        <v>4129</v>
      </c>
    </row>
    <row customHeight="1" ht="11.25">
      <c r="A232" s="0" t="s">
        <v>16</v>
      </c>
      <c r="B232" s="0" t="s">
        <v>4091</v>
      </c>
      <c r="C232" s="0" t="s">
        <v>4092</v>
      </c>
      <c r="D232" s="0" t="s">
        <v>4130</v>
      </c>
      <c r="E232" s="0" t="s">
        <v>4131</v>
      </c>
      <c r="F232" s="0" t="s">
        <v>3504</v>
      </c>
      <c r="G232" s="0" t="s">
        <v>4132</v>
      </c>
    </row>
    <row customHeight="1" ht="11.25">
      <c r="A233" s="0" t="s">
        <v>16</v>
      </c>
      <c r="B233" s="0" t="s">
        <v>4091</v>
      </c>
      <c r="C233" s="0" t="s">
        <v>4092</v>
      </c>
      <c r="D233" s="0" t="s">
        <v>4133</v>
      </c>
      <c r="E233" s="0" t="s">
        <v>4134</v>
      </c>
      <c r="F233" s="0" t="s">
        <v>3504</v>
      </c>
      <c r="G233" s="0" t="s">
        <v>4135</v>
      </c>
    </row>
    <row customHeight="1" ht="11.25">
      <c r="A234" s="0" t="s">
        <v>16</v>
      </c>
      <c r="B234" s="0" t="s">
        <v>4091</v>
      </c>
      <c r="C234" s="0" t="s">
        <v>4092</v>
      </c>
      <c r="D234" s="0" t="s">
        <v>4136</v>
      </c>
      <c r="E234" s="0" t="s">
        <v>4137</v>
      </c>
      <c r="F234" s="0" t="s">
        <v>3504</v>
      </c>
      <c r="G234" s="0" t="s">
        <v>4138</v>
      </c>
    </row>
    <row customHeight="1" ht="11.25">
      <c r="A235" s="0" t="s">
        <v>16</v>
      </c>
      <c r="B235" s="0" t="s">
        <v>4091</v>
      </c>
      <c r="C235" s="0" t="s">
        <v>4092</v>
      </c>
      <c r="D235" s="0" t="s">
        <v>4139</v>
      </c>
      <c r="E235" s="0" t="s">
        <v>4140</v>
      </c>
      <c r="F235" s="0" t="s">
        <v>3504</v>
      </c>
      <c r="G235" s="0" t="s">
        <v>4141</v>
      </c>
    </row>
    <row customHeight="1" ht="11.25">
      <c r="A236" s="0" t="s">
        <v>16</v>
      </c>
      <c r="B236" s="0" t="s">
        <v>4091</v>
      </c>
      <c r="C236" s="0" t="s">
        <v>4092</v>
      </c>
      <c r="D236" s="0" t="s">
        <v>3776</v>
      </c>
      <c r="E236" s="0" t="s">
        <v>4142</v>
      </c>
      <c r="F236" s="0" t="s">
        <v>3504</v>
      </c>
      <c r="G236" s="0" t="s">
        <v>4143</v>
      </c>
    </row>
    <row customHeight="1" ht="11.25">
      <c r="A237" s="0" t="s">
        <v>16</v>
      </c>
      <c r="B237" s="0" t="s">
        <v>4144</v>
      </c>
      <c r="C237" s="0" t="s">
        <v>4145</v>
      </c>
      <c r="D237" s="0" t="s">
        <v>4144</v>
      </c>
      <c r="E237" s="0" t="s">
        <v>4145</v>
      </c>
      <c r="F237" s="0" t="s">
        <v>3501</v>
      </c>
      <c r="G237" s="0" t="s">
        <v>4146</v>
      </c>
    </row>
    <row customHeight="1" ht="11.25">
      <c r="A238" s="0" t="s">
        <v>16</v>
      </c>
      <c r="B238" s="0" t="s">
        <v>4144</v>
      </c>
      <c r="C238" s="0" t="s">
        <v>4145</v>
      </c>
      <c r="D238" s="0" t="s">
        <v>3554</v>
      </c>
      <c r="E238" s="0" t="s">
        <v>4147</v>
      </c>
      <c r="F238" s="0" t="s">
        <v>3504</v>
      </c>
      <c r="G238" s="0" t="s">
        <v>4148</v>
      </c>
    </row>
    <row customHeight="1" ht="11.25">
      <c r="A239" s="0" t="s">
        <v>16</v>
      </c>
      <c r="B239" s="0" t="s">
        <v>4144</v>
      </c>
      <c r="C239" s="0" t="s">
        <v>4145</v>
      </c>
      <c r="D239" s="0" t="s">
        <v>4149</v>
      </c>
      <c r="E239" s="0" t="s">
        <v>4150</v>
      </c>
      <c r="F239" s="0" t="s">
        <v>3504</v>
      </c>
      <c r="G239" s="0" t="s">
        <v>4151</v>
      </c>
    </row>
    <row customHeight="1" ht="11.25">
      <c r="A240" s="0" t="s">
        <v>16</v>
      </c>
      <c r="B240" s="0" t="s">
        <v>4144</v>
      </c>
      <c r="C240" s="0" t="s">
        <v>4145</v>
      </c>
      <c r="D240" s="0" t="s">
        <v>4152</v>
      </c>
      <c r="E240" s="0" t="s">
        <v>4153</v>
      </c>
      <c r="F240" s="0" t="s">
        <v>3504</v>
      </c>
      <c r="G240" s="0" t="s">
        <v>4154</v>
      </c>
    </row>
    <row customHeight="1" ht="11.25">
      <c r="A241" s="0" t="s">
        <v>16</v>
      </c>
      <c r="B241" s="0" t="s">
        <v>4144</v>
      </c>
      <c r="C241" s="0" t="s">
        <v>4145</v>
      </c>
      <c r="D241" s="0" t="s">
        <v>3520</v>
      </c>
      <c r="E241" s="0" t="s">
        <v>4155</v>
      </c>
      <c r="F241" s="0" t="s">
        <v>3504</v>
      </c>
      <c r="G241" s="0" t="s">
        <v>4156</v>
      </c>
    </row>
    <row customHeight="1" ht="11.25">
      <c r="A242" s="0" t="s">
        <v>16</v>
      </c>
      <c r="B242" s="0" t="s">
        <v>4144</v>
      </c>
      <c r="C242" s="0" t="s">
        <v>4145</v>
      </c>
      <c r="D242" s="0" t="s">
        <v>4157</v>
      </c>
      <c r="E242" s="0" t="s">
        <v>4158</v>
      </c>
      <c r="F242" s="0" t="s">
        <v>3504</v>
      </c>
      <c r="G242" s="0" t="s">
        <v>4159</v>
      </c>
    </row>
    <row customHeight="1" ht="11.25">
      <c r="A243" s="0" t="s">
        <v>16</v>
      </c>
      <c r="B243" s="0" t="s">
        <v>4144</v>
      </c>
      <c r="C243" s="0" t="s">
        <v>4145</v>
      </c>
      <c r="D243" s="0" t="s">
        <v>4160</v>
      </c>
      <c r="E243" s="0" t="s">
        <v>4161</v>
      </c>
      <c r="F243" s="0" t="s">
        <v>3504</v>
      </c>
      <c r="G243" s="0" t="s">
        <v>4162</v>
      </c>
    </row>
    <row customHeight="1" ht="11.25">
      <c r="A244" s="0" t="s">
        <v>16</v>
      </c>
      <c r="B244" s="0" t="s">
        <v>4144</v>
      </c>
      <c r="C244" s="0" t="s">
        <v>4145</v>
      </c>
      <c r="D244" s="0" t="s">
        <v>4163</v>
      </c>
      <c r="E244" s="0" t="s">
        <v>4164</v>
      </c>
      <c r="F244" s="0" t="s">
        <v>3504</v>
      </c>
      <c r="G244" s="0" t="s">
        <v>4165</v>
      </c>
    </row>
    <row customHeight="1" ht="11.25">
      <c r="A245" s="0" t="s">
        <v>16</v>
      </c>
      <c r="B245" s="0" t="s">
        <v>4144</v>
      </c>
      <c r="C245" s="0" t="s">
        <v>4145</v>
      </c>
      <c r="D245" s="0" t="s">
        <v>4166</v>
      </c>
      <c r="E245" s="0" t="s">
        <v>4167</v>
      </c>
      <c r="F245" s="0" t="s">
        <v>3504</v>
      </c>
      <c r="G245" s="0" t="s">
        <v>4168</v>
      </c>
    </row>
    <row customHeight="1" ht="11.25">
      <c r="A246" s="0" t="s">
        <v>16</v>
      </c>
      <c r="B246" s="0" t="s">
        <v>4144</v>
      </c>
      <c r="C246" s="0" t="s">
        <v>4145</v>
      </c>
      <c r="D246" s="0" t="s">
        <v>4169</v>
      </c>
      <c r="E246" s="0" t="s">
        <v>4170</v>
      </c>
      <c r="F246" s="0" t="s">
        <v>3504</v>
      </c>
      <c r="G246" s="0" t="s">
        <v>4171</v>
      </c>
    </row>
    <row customHeight="1" ht="11.25">
      <c r="A247" s="0" t="s">
        <v>16</v>
      </c>
      <c r="B247" s="0" t="s">
        <v>4144</v>
      </c>
      <c r="C247" s="0" t="s">
        <v>4145</v>
      </c>
      <c r="D247" s="0" t="s">
        <v>4172</v>
      </c>
      <c r="E247" s="0" t="s">
        <v>4173</v>
      </c>
      <c r="F247" s="0" t="s">
        <v>3504</v>
      </c>
      <c r="G247" s="0" t="s">
        <v>4174</v>
      </c>
    </row>
    <row customHeight="1" ht="11.25">
      <c r="A248" s="0" t="s">
        <v>16</v>
      </c>
      <c r="B248" s="0" t="s">
        <v>4144</v>
      </c>
      <c r="C248" s="0" t="s">
        <v>4145</v>
      </c>
      <c r="D248" s="0" t="s">
        <v>4175</v>
      </c>
      <c r="E248" s="0" t="s">
        <v>4176</v>
      </c>
      <c r="F248" s="0" t="s">
        <v>3504</v>
      </c>
      <c r="G248" s="0" t="s">
        <v>4177</v>
      </c>
    </row>
    <row customHeight="1" ht="11.25">
      <c r="A249" s="0" t="s">
        <v>16</v>
      </c>
      <c r="B249" s="0" t="s">
        <v>4144</v>
      </c>
      <c r="C249" s="0" t="s">
        <v>4145</v>
      </c>
      <c r="D249" s="0" t="s">
        <v>4178</v>
      </c>
      <c r="E249" s="0" t="s">
        <v>4179</v>
      </c>
      <c r="F249" s="0" t="s">
        <v>3504</v>
      </c>
      <c r="G249" s="0" t="s">
        <v>4180</v>
      </c>
    </row>
    <row customHeight="1" ht="11.25">
      <c r="A250" s="0" t="s">
        <v>16</v>
      </c>
      <c r="B250" s="0" t="s">
        <v>4144</v>
      </c>
      <c r="C250" s="0" t="s">
        <v>4145</v>
      </c>
      <c r="D250" s="0" t="s">
        <v>4181</v>
      </c>
      <c r="E250" s="0" t="s">
        <v>4182</v>
      </c>
      <c r="F250" s="0" t="s">
        <v>3504</v>
      </c>
      <c r="G250" s="0" t="s">
        <v>4183</v>
      </c>
    </row>
    <row customHeight="1" ht="11.25">
      <c r="A251" s="0" t="s">
        <v>16</v>
      </c>
      <c r="B251" s="0" t="s">
        <v>4144</v>
      </c>
      <c r="C251" s="0" t="s">
        <v>4145</v>
      </c>
      <c r="D251" s="0" t="s">
        <v>4184</v>
      </c>
      <c r="E251" s="0" t="s">
        <v>4185</v>
      </c>
      <c r="F251" s="0" t="s">
        <v>3504</v>
      </c>
      <c r="G251" s="0" t="s">
        <v>4186</v>
      </c>
    </row>
    <row customHeight="1" ht="11.25">
      <c r="A252" s="0" t="s">
        <v>16</v>
      </c>
      <c r="B252" s="0" t="s">
        <v>4144</v>
      </c>
      <c r="C252" s="0" t="s">
        <v>4145</v>
      </c>
      <c r="D252" s="0" t="s">
        <v>4187</v>
      </c>
      <c r="E252" s="0" t="s">
        <v>4188</v>
      </c>
      <c r="F252" s="0" t="s">
        <v>3504</v>
      </c>
      <c r="G252" s="0" t="s">
        <v>4189</v>
      </c>
    </row>
    <row customHeight="1" ht="11.25">
      <c r="A253" s="0" t="s">
        <v>16</v>
      </c>
      <c r="B253" s="0" t="s">
        <v>4144</v>
      </c>
      <c r="C253" s="0" t="s">
        <v>4145</v>
      </c>
      <c r="D253" s="0" t="s">
        <v>4190</v>
      </c>
      <c r="E253" s="0" t="s">
        <v>4191</v>
      </c>
      <c r="F253" s="0" t="s">
        <v>3504</v>
      </c>
      <c r="G253" s="0" t="s">
        <v>4192</v>
      </c>
    </row>
    <row customHeight="1" ht="11.25">
      <c r="A254" s="0" t="s">
        <v>16</v>
      </c>
      <c r="B254" s="0" t="s">
        <v>4144</v>
      </c>
      <c r="C254" s="0" t="s">
        <v>4145</v>
      </c>
      <c r="D254" s="0" t="s">
        <v>4193</v>
      </c>
      <c r="E254" s="0" t="s">
        <v>4194</v>
      </c>
      <c r="F254" s="0" t="s">
        <v>3504</v>
      </c>
      <c r="G254" s="0" t="s">
        <v>4195</v>
      </c>
    </row>
    <row customHeight="1" ht="11.25">
      <c r="A255" s="0" t="s">
        <v>16</v>
      </c>
      <c r="B255" s="0" t="s">
        <v>4144</v>
      </c>
      <c r="C255" s="0" t="s">
        <v>4145</v>
      </c>
      <c r="D255" s="0" t="s">
        <v>4196</v>
      </c>
      <c r="E255" s="0" t="s">
        <v>4197</v>
      </c>
      <c r="F255" s="0" t="s">
        <v>3504</v>
      </c>
      <c r="G255" s="0" t="s">
        <v>4198</v>
      </c>
    </row>
    <row customHeight="1" ht="11.25">
      <c r="A256" s="0" t="s">
        <v>16</v>
      </c>
      <c r="B256" s="0" t="s">
        <v>4144</v>
      </c>
      <c r="C256" s="0" t="s">
        <v>4145</v>
      </c>
      <c r="D256" s="0" t="s">
        <v>4199</v>
      </c>
      <c r="E256" s="0" t="s">
        <v>4200</v>
      </c>
      <c r="F256" s="0" t="s">
        <v>3504</v>
      </c>
      <c r="G256" s="0" t="s">
        <v>4201</v>
      </c>
    </row>
    <row customHeight="1" ht="11.25">
      <c r="A257" s="0" t="s">
        <v>16</v>
      </c>
      <c r="B257" s="0" t="s">
        <v>4144</v>
      </c>
      <c r="C257" s="0" t="s">
        <v>4145</v>
      </c>
      <c r="D257" s="0" t="s">
        <v>4202</v>
      </c>
      <c r="E257" s="0" t="s">
        <v>4203</v>
      </c>
      <c r="F257" s="0" t="s">
        <v>3504</v>
      </c>
      <c r="G257" s="0" t="s">
        <v>4204</v>
      </c>
    </row>
    <row customHeight="1" ht="11.25">
      <c r="A258" s="0" t="s">
        <v>16</v>
      </c>
      <c r="B258" s="0" t="s">
        <v>4144</v>
      </c>
      <c r="C258" s="0" t="s">
        <v>4145</v>
      </c>
      <c r="D258" s="0" t="s">
        <v>4205</v>
      </c>
      <c r="E258" s="0" t="s">
        <v>4206</v>
      </c>
      <c r="F258" s="0" t="s">
        <v>3504</v>
      </c>
      <c r="G258" s="0" t="s">
        <v>4207</v>
      </c>
    </row>
    <row customHeight="1" ht="11.25">
      <c r="A259" s="0" t="s">
        <v>16</v>
      </c>
      <c r="B259" s="0" t="s">
        <v>4144</v>
      </c>
      <c r="C259" s="0" t="s">
        <v>4145</v>
      </c>
      <c r="D259" s="0" t="s">
        <v>4208</v>
      </c>
      <c r="E259" s="0" t="s">
        <v>4209</v>
      </c>
      <c r="F259" s="0" t="s">
        <v>3504</v>
      </c>
      <c r="G259" s="0" t="s">
        <v>4210</v>
      </c>
    </row>
    <row customHeight="1" ht="11.25">
      <c r="A260" s="0" t="s">
        <v>16</v>
      </c>
      <c r="B260" s="0" t="s">
        <v>4144</v>
      </c>
      <c r="C260" s="0" t="s">
        <v>4145</v>
      </c>
      <c r="D260" s="0" t="s">
        <v>4211</v>
      </c>
      <c r="E260" s="0" t="s">
        <v>4212</v>
      </c>
      <c r="F260" s="0" t="s">
        <v>3504</v>
      </c>
      <c r="G260" s="0" t="s">
        <v>4213</v>
      </c>
    </row>
    <row customHeight="1" ht="11.25">
      <c r="A261" s="0" t="s">
        <v>16</v>
      </c>
      <c r="B261" s="0" t="s">
        <v>4144</v>
      </c>
      <c r="C261" s="0" t="s">
        <v>4145</v>
      </c>
      <c r="D261" s="0" t="s">
        <v>4214</v>
      </c>
      <c r="E261" s="0" t="s">
        <v>4215</v>
      </c>
      <c r="F261" s="0" t="s">
        <v>3504</v>
      </c>
      <c r="G261" s="0" t="s">
        <v>4216</v>
      </c>
    </row>
    <row customHeight="1" ht="11.25">
      <c r="A262" s="0" t="s">
        <v>16</v>
      </c>
      <c r="B262" s="0" t="s">
        <v>4217</v>
      </c>
      <c r="C262" s="0" t="s">
        <v>4218</v>
      </c>
      <c r="D262" s="0" t="s">
        <v>4217</v>
      </c>
      <c r="E262" s="0" t="s">
        <v>4218</v>
      </c>
      <c r="F262" s="0" t="s">
        <v>3501</v>
      </c>
      <c r="G262" s="0" t="s">
        <v>4219</v>
      </c>
    </row>
    <row customHeight="1" ht="11.25">
      <c r="A263" s="0" t="s">
        <v>16</v>
      </c>
      <c r="B263" s="0" t="s">
        <v>4217</v>
      </c>
      <c r="C263" s="0" t="s">
        <v>4218</v>
      </c>
      <c r="D263" s="0" t="s">
        <v>4220</v>
      </c>
      <c r="E263" s="0" t="s">
        <v>4221</v>
      </c>
      <c r="F263" s="0" t="s">
        <v>3517</v>
      </c>
      <c r="G263" s="0" t="s">
        <v>4222</v>
      </c>
    </row>
    <row customHeight="1" ht="11.25">
      <c r="A264" s="0" t="s">
        <v>16</v>
      </c>
      <c r="B264" s="0" t="s">
        <v>4217</v>
      </c>
      <c r="C264" s="0" t="s">
        <v>4218</v>
      </c>
      <c r="D264" s="0" t="s">
        <v>4223</v>
      </c>
      <c r="E264" s="0" t="s">
        <v>4224</v>
      </c>
      <c r="F264" s="0" t="s">
        <v>3517</v>
      </c>
      <c r="G264" s="0" t="s">
        <v>4225</v>
      </c>
    </row>
    <row customHeight="1" ht="11.25">
      <c r="A265" s="0" t="s">
        <v>16</v>
      </c>
      <c r="B265" s="0" t="s">
        <v>4217</v>
      </c>
      <c r="C265" s="0" t="s">
        <v>4218</v>
      </c>
      <c r="D265" s="0" t="s">
        <v>4226</v>
      </c>
      <c r="E265" s="0" t="s">
        <v>4227</v>
      </c>
      <c r="F265" s="0" t="s">
        <v>3504</v>
      </c>
      <c r="G265" s="0" t="s">
        <v>4228</v>
      </c>
    </row>
    <row customHeight="1" ht="11.25">
      <c r="A266" s="0" t="s">
        <v>16</v>
      </c>
      <c r="B266" s="0" t="s">
        <v>4217</v>
      </c>
      <c r="C266" s="0" t="s">
        <v>4218</v>
      </c>
      <c r="D266" s="0" t="s">
        <v>4229</v>
      </c>
      <c r="E266" s="0" t="s">
        <v>4230</v>
      </c>
      <c r="F266" s="0" t="s">
        <v>3504</v>
      </c>
      <c r="G266" s="0" t="s">
        <v>4231</v>
      </c>
    </row>
    <row customHeight="1" ht="11.25">
      <c r="A267" s="0" t="s">
        <v>16</v>
      </c>
      <c r="B267" s="0" t="s">
        <v>4217</v>
      </c>
      <c r="C267" s="0" t="s">
        <v>4218</v>
      </c>
      <c r="D267" s="0" t="s">
        <v>4232</v>
      </c>
      <c r="E267" s="0" t="s">
        <v>4233</v>
      </c>
      <c r="F267" s="0" t="s">
        <v>3504</v>
      </c>
      <c r="G267" s="0" t="s">
        <v>4234</v>
      </c>
    </row>
    <row customHeight="1" ht="11.25">
      <c r="A268" s="0" t="s">
        <v>16</v>
      </c>
      <c r="B268" s="0" t="s">
        <v>4217</v>
      </c>
      <c r="C268" s="0" t="s">
        <v>4218</v>
      </c>
      <c r="D268" s="0" t="s">
        <v>4235</v>
      </c>
      <c r="E268" s="0" t="s">
        <v>4236</v>
      </c>
      <c r="F268" s="0" t="s">
        <v>3504</v>
      </c>
      <c r="G268" s="0" t="s">
        <v>4237</v>
      </c>
    </row>
    <row customHeight="1" ht="11.25">
      <c r="A269" s="0" t="s">
        <v>16</v>
      </c>
      <c r="B269" s="0" t="s">
        <v>4217</v>
      </c>
      <c r="C269" s="0" t="s">
        <v>4218</v>
      </c>
      <c r="D269" s="0" t="s">
        <v>4238</v>
      </c>
      <c r="E269" s="0" t="s">
        <v>4239</v>
      </c>
      <c r="F269" s="0" t="s">
        <v>3504</v>
      </c>
      <c r="G269" s="0" t="s">
        <v>4240</v>
      </c>
    </row>
    <row customHeight="1" ht="11.25">
      <c r="A270" s="0" t="s">
        <v>16</v>
      </c>
      <c r="B270" s="0" t="s">
        <v>4217</v>
      </c>
      <c r="C270" s="0" t="s">
        <v>4218</v>
      </c>
      <c r="D270" s="0" t="s">
        <v>4241</v>
      </c>
      <c r="E270" s="0" t="s">
        <v>4242</v>
      </c>
      <c r="F270" s="0" t="s">
        <v>3504</v>
      </c>
      <c r="G270" s="0" t="s">
        <v>4243</v>
      </c>
    </row>
    <row customHeight="1" ht="11.25">
      <c r="A271" s="0" t="s">
        <v>16</v>
      </c>
      <c r="B271" s="0" t="s">
        <v>4217</v>
      </c>
      <c r="C271" s="0" t="s">
        <v>4218</v>
      </c>
      <c r="D271" s="0" t="s">
        <v>4244</v>
      </c>
      <c r="E271" s="0" t="s">
        <v>4245</v>
      </c>
      <c r="F271" s="0" t="s">
        <v>3504</v>
      </c>
      <c r="G271" s="0" t="s">
        <v>4246</v>
      </c>
    </row>
    <row customHeight="1" ht="11.25">
      <c r="A272" s="0" t="s">
        <v>16</v>
      </c>
      <c r="B272" s="0" t="s">
        <v>4217</v>
      </c>
      <c r="C272" s="0" t="s">
        <v>4218</v>
      </c>
      <c r="D272" s="0" t="s">
        <v>4247</v>
      </c>
      <c r="E272" s="0" t="s">
        <v>4248</v>
      </c>
      <c r="F272" s="0" t="s">
        <v>3504</v>
      </c>
      <c r="G272" s="0" t="s">
        <v>4249</v>
      </c>
    </row>
    <row customHeight="1" ht="11.25">
      <c r="A273" s="0" t="s">
        <v>16</v>
      </c>
      <c r="B273" s="0" t="s">
        <v>4217</v>
      </c>
      <c r="C273" s="0" t="s">
        <v>4218</v>
      </c>
      <c r="D273" s="0" t="s">
        <v>4250</v>
      </c>
      <c r="E273" s="0" t="s">
        <v>4251</v>
      </c>
      <c r="F273" s="0" t="s">
        <v>3504</v>
      </c>
      <c r="G273" s="0" t="s">
        <v>4252</v>
      </c>
    </row>
    <row customHeight="1" ht="11.25">
      <c r="A274" s="0" t="s">
        <v>16</v>
      </c>
      <c r="B274" s="0" t="s">
        <v>4217</v>
      </c>
      <c r="C274" s="0" t="s">
        <v>4218</v>
      </c>
      <c r="D274" s="0" t="s">
        <v>4253</v>
      </c>
      <c r="E274" s="0" t="s">
        <v>4254</v>
      </c>
      <c r="F274" s="0" t="s">
        <v>3504</v>
      </c>
      <c r="G274" s="0" t="s">
        <v>4255</v>
      </c>
    </row>
    <row customHeight="1" ht="11.25">
      <c r="A275" s="0" t="s">
        <v>16</v>
      </c>
      <c r="B275" s="0" t="s">
        <v>4217</v>
      </c>
      <c r="C275" s="0" t="s">
        <v>4218</v>
      </c>
      <c r="D275" s="0" t="s">
        <v>4256</v>
      </c>
      <c r="E275" s="0" t="s">
        <v>4257</v>
      </c>
      <c r="F275" s="0" t="s">
        <v>3504</v>
      </c>
      <c r="G275" s="0" t="s">
        <v>4258</v>
      </c>
    </row>
    <row customHeight="1" ht="11.25">
      <c r="A276" s="0" t="s">
        <v>16</v>
      </c>
      <c r="B276" s="0" t="s">
        <v>4217</v>
      </c>
      <c r="C276" s="0" t="s">
        <v>4218</v>
      </c>
      <c r="D276" s="0" t="s">
        <v>4259</v>
      </c>
      <c r="E276" s="0" t="s">
        <v>4260</v>
      </c>
      <c r="F276" s="0" t="s">
        <v>3504</v>
      </c>
      <c r="G276" s="0" t="s">
        <v>4261</v>
      </c>
    </row>
    <row customHeight="1" ht="11.25">
      <c r="A277" s="0" t="s">
        <v>16</v>
      </c>
      <c r="B277" s="0" t="s">
        <v>4217</v>
      </c>
      <c r="C277" s="0" t="s">
        <v>4218</v>
      </c>
      <c r="D277" s="0" t="s">
        <v>4262</v>
      </c>
      <c r="E277" s="0" t="s">
        <v>4263</v>
      </c>
      <c r="F277" s="0" t="s">
        <v>3504</v>
      </c>
      <c r="G277" s="0" t="s">
        <v>4264</v>
      </c>
    </row>
    <row customHeight="1" ht="11.25">
      <c r="A278" s="0" t="s">
        <v>16</v>
      </c>
      <c r="B278" s="0" t="s">
        <v>4265</v>
      </c>
      <c r="C278" s="0" t="s">
        <v>4266</v>
      </c>
      <c r="D278" s="0" t="s">
        <v>4265</v>
      </c>
      <c r="E278" s="0" t="s">
        <v>4266</v>
      </c>
      <c r="F278" s="0" t="s">
        <v>3501</v>
      </c>
      <c r="G278" s="0" t="s">
        <v>4267</v>
      </c>
    </row>
    <row customHeight="1" ht="11.25">
      <c r="A279" s="0" t="s">
        <v>16</v>
      </c>
      <c r="B279" s="0" t="s">
        <v>4265</v>
      </c>
      <c r="C279" s="0" t="s">
        <v>4266</v>
      </c>
      <c r="D279" s="0" t="s">
        <v>4268</v>
      </c>
      <c r="E279" s="0" t="s">
        <v>4269</v>
      </c>
      <c r="F279" s="0" t="s">
        <v>3504</v>
      </c>
      <c r="G279" s="0" t="s">
        <v>4270</v>
      </c>
    </row>
    <row customHeight="1" ht="11.25">
      <c r="A280" s="0" t="s">
        <v>16</v>
      </c>
      <c r="B280" s="0" t="s">
        <v>4265</v>
      </c>
      <c r="C280" s="0" t="s">
        <v>4266</v>
      </c>
      <c r="D280" s="0" t="s">
        <v>4271</v>
      </c>
      <c r="E280" s="0" t="s">
        <v>4272</v>
      </c>
      <c r="F280" s="0" t="s">
        <v>3504</v>
      </c>
      <c r="G280" s="0" t="s">
        <v>4273</v>
      </c>
    </row>
    <row customHeight="1" ht="11.25">
      <c r="A281" s="0" t="s">
        <v>16</v>
      </c>
      <c r="B281" s="0" t="s">
        <v>4265</v>
      </c>
      <c r="C281" s="0" t="s">
        <v>4266</v>
      </c>
      <c r="D281" s="0" t="s">
        <v>4127</v>
      </c>
      <c r="E281" s="0" t="s">
        <v>4274</v>
      </c>
      <c r="F281" s="0" t="s">
        <v>3504</v>
      </c>
      <c r="G281" s="0" t="s">
        <v>4275</v>
      </c>
    </row>
    <row customHeight="1" ht="11.25">
      <c r="A282" s="0" t="s">
        <v>16</v>
      </c>
      <c r="B282" s="0" t="s">
        <v>4265</v>
      </c>
      <c r="C282" s="0" t="s">
        <v>4266</v>
      </c>
      <c r="D282" s="0" t="s">
        <v>4276</v>
      </c>
      <c r="E282" s="0" t="s">
        <v>4277</v>
      </c>
      <c r="F282" s="0" t="s">
        <v>3504</v>
      </c>
      <c r="G282" s="0" t="s">
        <v>4278</v>
      </c>
    </row>
    <row customHeight="1" ht="11.25">
      <c r="A283" s="0" t="s">
        <v>16</v>
      </c>
      <c r="B283" s="0" t="s">
        <v>4265</v>
      </c>
      <c r="C283" s="0" t="s">
        <v>4266</v>
      </c>
      <c r="D283" s="0" t="s">
        <v>4279</v>
      </c>
      <c r="E283" s="0" t="s">
        <v>4280</v>
      </c>
      <c r="F283" s="0" t="s">
        <v>3504</v>
      </c>
      <c r="G283" s="0" t="s">
        <v>4281</v>
      </c>
    </row>
    <row customHeight="1" ht="11.25">
      <c r="A284" s="0" t="s">
        <v>16</v>
      </c>
      <c r="B284" s="0" t="s">
        <v>4265</v>
      </c>
      <c r="C284" s="0" t="s">
        <v>4266</v>
      </c>
      <c r="D284" s="0" t="s">
        <v>4282</v>
      </c>
      <c r="E284" s="0" t="s">
        <v>4283</v>
      </c>
      <c r="F284" s="0" t="s">
        <v>3504</v>
      </c>
      <c r="G284" s="0" t="s">
        <v>4284</v>
      </c>
    </row>
    <row customHeight="1" ht="11.25">
      <c r="A285" s="0" t="s">
        <v>16</v>
      </c>
      <c r="B285" s="0" t="s">
        <v>4265</v>
      </c>
      <c r="C285" s="0" t="s">
        <v>4266</v>
      </c>
      <c r="D285" s="0" t="s">
        <v>4285</v>
      </c>
      <c r="E285" s="0" t="s">
        <v>4286</v>
      </c>
      <c r="F285" s="0" t="s">
        <v>3504</v>
      </c>
      <c r="G285" s="0" t="s">
        <v>4287</v>
      </c>
    </row>
    <row customHeight="1" ht="11.25">
      <c r="A286" s="0" t="s">
        <v>16</v>
      </c>
      <c r="B286" s="0" t="s">
        <v>4265</v>
      </c>
      <c r="C286" s="0" t="s">
        <v>4266</v>
      </c>
      <c r="D286" s="0" t="s">
        <v>4288</v>
      </c>
      <c r="E286" s="0" t="s">
        <v>4289</v>
      </c>
      <c r="F286" s="0" t="s">
        <v>3504</v>
      </c>
      <c r="G286" s="0" t="s">
        <v>4290</v>
      </c>
    </row>
    <row customHeight="1" ht="11.25">
      <c r="A287" s="0" t="s">
        <v>16</v>
      </c>
      <c r="B287" s="0" t="s">
        <v>4265</v>
      </c>
      <c r="C287" s="0" t="s">
        <v>4266</v>
      </c>
      <c r="D287" s="0" t="s">
        <v>4291</v>
      </c>
      <c r="E287" s="0" t="s">
        <v>4292</v>
      </c>
      <c r="F287" s="0" t="s">
        <v>3504</v>
      </c>
      <c r="G287" s="0" t="s">
        <v>4293</v>
      </c>
    </row>
    <row customHeight="1" ht="11.25">
      <c r="A288" s="0" t="s">
        <v>16</v>
      </c>
      <c r="B288" s="0" t="s">
        <v>4265</v>
      </c>
      <c r="C288" s="0" t="s">
        <v>4266</v>
      </c>
      <c r="D288" s="0" t="s">
        <v>4294</v>
      </c>
      <c r="E288" s="0" t="s">
        <v>4295</v>
      </c>
      <c r="F288" s="0" t="s">
        <v>3504</v>
      </c>
      <c r="G288" s="0" t="s">
        <v>4296</v>
      </c>
    </row>
    <row customHeight="1" ht="11.25">
      <c r="A289" s="0" t="s">
        <v>16</v>
      </c>
      <c r="B289" s="0" t="s">
        <v>4265</v>
      </c>
      <c r="C289" s="0" t="s">
        <v>4266</v>
      </c>
      <c r="D289" s="0" t="s">
        <v>4297</v>
      </c>
      <c r="E289" s="0" t="s">
        <v>4298</v>
      </c>
      <c r="F289" s="0" t="s">
        <v>3504</v>
      </c>
      <c r="G289" s="0" t="s">
        <v>4299</v>
      </c>
    </row>
    <row customHeight="1" ht="11.25">
      <c r="A290" s="0" t="s">
        <v>16</v>
      </c>
      <c r="B290" s="0" t="s">
        <v>4300</v>
      </c>
      <c r="C290" s="0" t="s">
        <v>4301</v>
      </c>
      <c r="D290" s="0" t="s">
        <v>4300</v>
      </c>
      <c r="E290" s="0" t="s">
        <v>4301</v>
      </c>
      <c r="F290" s="0" t="s">
        <v>3501</v>
      </c>
      <c r="G290" s="0" t="s">
        <v>4302</v>
      </c>
    </row>
    <row customHeight="1" ht="11.25">
      <c r="A291" s="0" t="s">
        <v>16</v>
      </c>
      <c r="B291" s="0" t="s">
        <v>4300</v>
      </c>
      <c r="C291" s="0" t="s">
        <v>4301</v>
      </c>
      <c r="D291" s="0" t="s">
        <v>4303</v>
      </c>
      <c r="E291" s="0" t="s">
        <v>4304</v>
      </c>
      <c r="F291" s="0" t="s">
        <v>3504</v>
      </c>
      <c r="G291" s="0" t="s">
        <v>4305</v>
      </c>
    </row>
    <row customHeight="1" ht="11.25">
      <c r="A292" s="0" t="s">
        <v>16</v>
      </c>
      <c r="B292" s="0" t="s">
        <v>4300</v>
      </c>
      <c r="C292" s="0" t="s">
        <v>4301</v>
      </c>
      <c r="D292" s="0" t="s">
        <v>4306</v>
      </c>
      <c r="E292" s="0" t="s">
        <v>4307</v>
      </c>
      <c r="F292" s="0" t="s">
        <v>3504</v>
      </c>
      <c r="G292" s="0" t="s">
        <v>4308</v>
      </c>
    </row>
    <row customHeight="1" ht="11.25">
      <c r="A293" s="0" t="s">
        <v>16</v>
      </c>
      <c r="B293" s="0" t="s">
        <v>4300</v>
      </c>
      <c r="C293" s="0" t="s">
        <v>4301</v>
      </c>
      <c r="D293" s="0" t="s">
        <v>4309</v>
      </c>
      <c r="E293" s="0" t="s">
        <v>4310</v>
      </c>
      <c r="F293" s="0" t="s">
        <v>3504</v>
      </c>
      <c r="G293" s="0" t="s">
        <v>4311</v>
      </c>
    </row>
    <row customHeight="1" ht="11.25">
      <c r="A294" s="0" t="s">
        <v>16</v>
      </c>
      <c r="B294" s="0" t="s">
        <v>4300</v>
      </c>
      <c r="C294" s="0" t="s">
        <v>4301</v>
      </c>
      <c r="D294" s="0" t="s">
        <v>4312</v>
      </c>
      <c r="E294" s="0" t="s">
        <v>4313</v>
      </c>
      <c r="F294" s="0" t="s">
        <v>3504</v>
      </c>
      <c r="G294" s="0" t="s">
        <v>4314</v>
      </c>
    </row>
    <row customHeight="1" ht="11.25">
      <c r="A295" s="0" t="s">
        <v>16</v>
      </c>
      <c r="B295" s="0" t="s">
        <v>4300</v>
      </c>
      <c r="C295" s="0" t="s">
        <v>4301</v>
      </c>
      <c r="D295" s="0" t="s">
        <v>4315</v>
      </c>
      <c r="E295" s="0" t="s">
        <v>4316</v>
      </c>
      <c r="F295" s="0" t="s">
        <v>3504</v>
      </c>
      <c r="G295" s="0" t="s">
        <v>4317</v>
      </c>
    </row>
    <row customHeight="1" ht="11.25">
      <c r="A296" s="0" t="s">
        <v>16</v>
      </c>
      <c r="B296" s="0" t="s">
        <v>4300</v>
      </c>
      <c r="C296" s="0" t="s">
        <v>4301</v>
      </c>
      <c r="D296" s="0" t="s">
        <v>4318</v>
      </c>
      <c r="E296" s="0" t="s">
        <v>4319</v>
      </c>
      <c r="F296" s="0" t="s">
        <v>3504</v>
      </c>
      <c r="G296" s="0" t="s">
        <v>4320</v>
      </c>
    </row>
    <row customHeight="1" ht="11.25">
      <c r="A297" s="0" t="s">
        <v>16</v>
      </c>
      <c r="B297" s="0" t="s">
        <v>4300</v>
      </c>
      <c r="C297" s="0" t="s">
        <v>4301</v>
      </c>
      <c r="D297" s="0" t="s">
        <v>4321</v>
      </c>
      <c r="E297" s="0" t="s">
        <v>4322</v>
      </c>
      <c r="F297" s="0" t="s">
        <v>3504</v>
      </c>
      <c r="G297" s="0" t="s">
        <v>4323</v>
      </c>
    </row>
    <row customHeight="1" ht="11.25">
      <c r="A298" s="0" t="s">
        <v>16</v>
      </c>
      <c r="B298" s="0" t="s">
        <v>4300</v>
      </c>
      <c r="C298" s="0" t="s">
        <v>4301</v>
      </c>
      <c r="D298" s="0" t="s">
        <v>4324</v>
      </c>
      <c r="E298" s="0" t="s">
        <v>4325</v>
      </c>
      <c r="F298" s="0" t="s">
        <v>3504</v>
      </c>
      <c r="G298" s="0" t="s">
        <v>4326</v>
      </c>
    </row>
    <row customHeight="1" ht="11.25">
      <c r="A299" s="0" t="s">
        <v>16</v>
      </c>
      <c r="B299" s="0" t="s">
        <v>4300</v>
      </c>
      <c r="C299" s="0" t="s">
        <v>4301</v>
      </c>
      <c r="D299" s="0" t="s">
        <v>4327</v>
      </c>
      <c r="E299" s="0" t="s">
        <v>4328</v>
      </c>
      <c r="F299" s="0" t="s">
        <v>3504</v>
      </c>
      <c r="G299" s="0" t="s">
        <v>4329</v>
      </c>
    </row>
    <row customHeight="1" ht="11.25">
      <c r="A300" s="0" t="s">
        <v>16</v>
      </c>
      <c r="B300" s="0" t="s">
        <v>4300</v>
      </c>
      <c r="C300" s="0" t="s">
        <v>4301</v>
      </c>
      <c r="D300" s="0" t="s">
        <v>4330</v>
      </c>
      <c r="E300" s="0" t="s">
        <v>4331</v>
      </c>
      <c r="F300" s="0" t="s">
        <v>3504</v>
      </c>
      <c r="G300" s="0" t="s">
        <v>4332</v>
      </c>
    </row>
    <row customHeight="1" ht="11.25">
      <c r="A301" s="0" t="s">
        <v>16</v>
      </c>
      <c r="B301" s="0" t="s">
        <v>4300</v>
      </c>
      <c r="C301" s="0" t="s">
        <v>4301</v>
      </c>
      <c r="D301" s="0" t="s">
        <v>4333</v>
      </c>
      <c r="E301" s="0" t="s">
        <v>4334</v>
      </c>
      <c r="F301" s="0" t="s">
        <v>3504</v>
      </c>
      <c r="G301" s="0" t="s">
        <v>4335</v>
      </c>
    </row>
    <row customHeight="1" ht="11.25">
      <c r="A302" s="0" t="s">
        <v>16</v>
      </c>
      <c r="B302" s="0" t="s">
        <v>4336</v>
      </c>
      <c r="C302" s="0" t="s">
        <v>4337</v>
      </c>
      <c r="D302" s="0" t="s">
        <v>4336</v>
      </c>
      <c r="E302" s="0" t="s">
        <v>4337</v>
      </c>
      <c r="F302" s="0" t="s">
        <v>3501</v>
      </c>
      <c r="G302" s="0" t="s">
        <v>4338</v>
      </c>
    </row>
    <row customHeight="1" ht="11.25">
      <c r="A303" s="0" t="s">
        <v>16</v>
      </c>
      <c r="B303" s="0" t="s">
        <v>4336</v>
      </c>
      <c r="C303" s="0" t="s">
        <v>4337</v>
      </c>
      <c r="D303" s="0" t="s">
        <v>4339</v>
      </c>
      <c r="E303" s="0" t="s">
        <v>4340</v>
      </c>
      <c r="F303" s="0" t="s">
        <v>3504</v>
      </c>
      <c r="G303" s="0" t="s">
        <v>4341</v>
      </c>
    </row>
    <row customHeight="1" ht="11.25">
      <c r="A304" s="0" t="s">
        <v>16</v>
      </c>
      <c r="B304" s="0" t="s">
        <v>4336</v>
      </c>
      <c r="C304" s="0" t="s">
        <v>4337</v>
      </c>
      <c r="D304" s="0" t="s">
        <v>3520</v>
      </c>
      <c r="E304" s="0" t="s">
        <v>4342</v>
      </c>
      <c r="F304" s="0" t="s">
        <v>3504</v>
      </c>
      <c r="G304" s="0" t="s">
        <v>4343</v>
      </c>
    </row>
    <row customHeight="1" ht="11.25">
      <c r="A305" s="0" t="s">
        <v>16</v>
      </c>
      <c r="B305" s="0" t="s">
        <v>4336</v>
      </c>
      <c r="C305" s="0" t="s">
        <v>4337</v>
      </c>
      <c r="D305" s="0" t="s">
        <v>4344</v>
      </c>
      <c r="E305" s="0" t="s">
        <v>4345</v>
      </c>
      <c r="F305" s="0" t="s">
        <v>3504</v>
      </c>
      <c r="G305" s="0" t="s">
        <v>4346</v>
      </c>
    </row>
    <row customHeight="1" ht="11.25">
      <c r="A306" s="0" t="s">
        <v>16</v>
      </c>
      <c r="B306" s="0" t="s">
        <v>4336</v>
      </c>
      <c r="C306" s="0" t="s">
        <v>4337</v>
      </c>
      <c r="D306" s="0" t="s">
        <v>4347</v>
      </c>
      <c r="E306" s="0" t="s">
        <v>4348</v>
      </c>
      <c r="F306" s="0" t="s">
        <v>3504</v>
      </c>
      <c r="G306" s="0" t="s">
        <v>4349</v>
      </c>
    </row>
    <row customHeight="1" ht="11.25">
      <c r="A307" s="0" t="s">
        <v>16</v>
      </c>
      <c r="B307" s="0" t="s">
        <v>4336</v>
      </c>
      <c r="C307" s="0" t="s">
        <v>4337</v>
      </c>
      <c r="D307" s="0" t="s">
        <v>4350</v>
      </c>
      <c r="E307" s="0" t="s">
        <v>4351</v>
      </c>
      <c r="F307" s="0" t="s">
        <v>3504</v>
      </c>
      <c r="G307" s="0" t="s">
        <v>4352</v>
      </c>
    </row>
    <row customHeight="1" ht="11.25">
      <c r="A308" s="0" t="s">
        <v>16</v>
      </c>
      <c r="B308" s="0" t="s">
        <v>4336</v>
      </c>
      <c r="C308" s="0" t="s">
        <v>4337</v>
      </c>
      <c r="D308" s="0" t="s">
        <v>4353</v>
      </c>
      <c r="E308" s="0" t="s">
        <v>4354</v>
      </c>
      <c r="F308" s="0" t="s">
        <v>3504</v>
      </c>
      <c r="G308" s="0" t="s">
        <v>4355</v>
      </c>
    </row>
    <row customHeight="1" ht="11.25">
      <c r="A309" s="0" t="s">
        <v>16</v>
      </c>
      <c r="B309" s="0" t="s">
        <v>4336</v>
      </c>
      <c r="C309" s="0" t="s">
        <v>4337</v>
      </c>
      <c r="D309" s="0" t="s">
        <v>4356</v>
      </c>
      <c r="E309" s="0" t="s">
        <v>4357</v>
      </c>
      <c r="F309" s="0" t="s">
        <v>3504</v>
      </c>
      <c r="G309" s="0" t="s">
        <v>4358</v>
      </c>
    </row>
    <row customHeight="1" ht="11.25">
      <c r="A310" s="0" t="s">
        <v>16</v>
      </c>
      <c r="B310" s="0" t="s">
        <v>4336</v>
      </c>
      <c r="C310" s="0" t="s">
        <v>4337</v>
      </c>
      <c r="D310" s="0" t="s">
        <v>4359</v>
      </c>
      <c r="E310" s="0" t="s">
        <v>4360</v>
      </c>
      <c r="F310" s="0" t="s">
        <v>3504</v>
      </c>
      <c r="G310" s="0" t="s">
        <v>4361</v>
      </c>
    </row>
    <row customHeight="1" ht="11.25">
      <c r="A311" s="0" t="s">
        <v>16</v>
      </c>
      <c r="B311" s="0" t="s">
        <v>4336</v>
      </c>
      <c r="C311" s="0" t="s">
        <v>4337</v>
      </c>
      <c r="D311" s="0" t="s">
        <v>4362</v>
      </c>
      <c r="E311" s="0" t="s">
        <v>4363</v>
      </c>
      <c r="F311" s="0" t="s">
        <v>3504</v>
      </c>
      <c r="G311" s="0" t="s">
        <v>4364</v>
      </c>
    </row>
    <row customHeight="1" ht="11.25">
      <c r="A312" s="0" t="s">
        <v>16</v>
      </c>
      <c r="B312" s="0" t="s">
        <v>4336</v>
      </c>
      <c r="C312" s="0" t="s">
        <v>4337</v>
      </c>
      <c r="D312" s="0" t="s">
        <v>4365</v>
      </c>
      <c r="E312" s="0" t="s">
        <v>4366</v>
      </c>
      <c r="F312" s="0" t="s">
        <v>3504</v>
      </c>
      <c r="G312" s="0" t="s">
        <v>4367</v>
      </c>
    </row>
    <row customHeight="1" ht="11.25">
      <c r="A313" s="0" t="s">
        <v>16</v>
      </c>
      <c r="B313" s="0" t="s">
        <v>4368</v>
      </c>
      <c r="C313" s="0" t="s">
        <v>4369</v>
      </c>
      <c r="D313" s="0" t="s">
        <v>4368</v>
      </c>
      <c r="E313" s="0" t="s">
        <v>4369</v>
      </c>
      <c r="F313" s="0" t="s">
        <v>3501</v>
      </c>
      <c r="G313" s="0" t="s">
        <v>4370</v>
      </c>
    </row>
    <row customHeight="1" ht="11.25">
      <c r="A314" s="0" t="s">
        <v>16</v>
      </c>
      <c r="B314" s="0" t="s">
        <v>4368</v>
      </c>
      <c r="C314" s="0" t="s">
        <v>4369</v>
      </c>
      <c r="D314" s="0" t="s">
        <v>4371</v>
      </c>
      <c r="E314" s="0" t="s">
        <v>4372</v>
      </c>
      <c r="F314" s="0" t="s">
        <v>3504</v>
      </c>
      <c r="G314" s="0" t="s">
        <v>4373</v>
      </c>
    </row>
    <row customHeight="1" ht="11.25">
      <c r="A315" s="0" t="s">
        <v>16</v>
      </c>
      <c r="B315" s="0" t="s">
        <v>4368</v>
      </c>
      <c r="C315" s="0" t="s">
        <v>4369</v>
      </c>
      <c r="D315" s="0" t="s">
        <v>4374</v>
      </c>
      <c r="E315" s="0" t="s">
        <v>4375</v>
      </c>
      <c r="F315" s="0" t="s">
        <v>3504</v>
      </c>
      <c r="G315" s="0" t="s">
        <v>4376</v>
      </c>
    </row>
    <row customHeight="1" ht="11.25">
      <c r="A316" s="0" t="s">
        <v>16</v>
      </c>
      <c r="B316" s="0" t="s">
        <v>4368</v>
      </c>
      <c r="C316" s="0" t="s">
        <v>4369</v>
      </c>
      <c r="D316" s="0" t="s">
        <v>4377</v>
      </c>
      <c r="E316" s="0" t="s">
        <v>4378</v>
      </c>
      <c r="F316" s="0" t="s">
        <v>3504</v>
      </c>
      <c r="G316" s="0" t="s">
        <v>4379</v>
      </c>
    </row>
    <row customHeight="1" ht="11.25">
      <c r="A317" s="0" t="s">
        <v>16</v>
      </c>
      <c r="B317" s="0" t="s">
        <v>4368</v>
      </c>
      <c r="C317" s="0" t="s">
        <v>4369</v>
      </c>
      <c r="D317" s="0" t="s">
        <v>4380</v>
      </c>
      <c r="E317" s="0" t="s">
        <v>4381</v>
      </c>
      <c r="F317" s="0" t="s">
        <v>3504</v>
      </c>
      <c r="G317" s="0" t="s">
        <v>4382</v>
      </c>
    </row>
    <row customHeight="1" ht="11.25">
      <c r="A318" s="0" t="s">
        <v>16</v>
      </c>
      <c r="B318" s="0" t="s">
        <v>4368</v>
      </c>
      <c r="C318" s="0" t="s">
        <v>4369</v>
      </c>
      <c r="D318" s="0" t="s">
        <v>4383</v>
      </c>
      <c r="E318" s="0" t="s">
        <v>4384</v>
      </c>
      <c r="F318" s="0" t="s">
        <v>3504</v>
      </c>
      <c r="G318" s="0" t="s">
        <v>4385</v>
      </c>
    </row>
    <row customHeight="1" ht="11.25">
      <c r="A319" s="0" t="s">
        <v>16</v>
      </c>
      <c r="B319" s="0" t="s">
        <v>4368</v>
      </c>
      <c r="C319" s="0" t="s">
        <v>4369</v>
      </c>
      <c r="D319" s="0" t="s">
        <v>4386</v>
      </c>
      <c r="E319" s="0" t="s">
        <v>4387</v>
      </c>
      <c r="F319" s="0" t="s">
        <v>3504</v>
      </c>
      <c r="G319" s="0" t="s">
        <v>4388</v>
      </c>
    </row>
    <row customHeight="1" ht="11.25">
      <c r="A320" s="0" t="s">
        <v>16</v>
      </c>
      <c r="B320" s="0" t="s">
        <v>4368</v>
      </c>
      <c r="C320" s="0" t="s">
        <v>4369</v>
      </c>
      <c r="D320" s="0" t="s">
        <v>4389</v>
      </c>
      <c r="E320" s="0" t="s">
        <v>4390</v>
      </c>
      <c r="F320" s="0" t="s">
        <v>3504</v>
      </c>
      <c r="G320" s="0" t="s">
        <v>4391</v>
      </c>
    </row>
    <row customHeight="1" ht="11.25">
      <c r="A321" s="0" t="s">
        <v>16</v>
      </c>
      <c r="B321" s="0" t="s">
        <v>4368</v>
      </c>
      <c r="C321" s="0" t="s">
        <v>4369</v>
      </c>
      <c r="D321" s="0" t="s">
        <v>4392</v>
      </c>
      <c r="E321" s="0" t="s">
        <v>4393</v>
      </c>
      <c r="F321" s="0" t="s">
        <v>3504</v>
      </c>
      <c r="G321" s="0" t="s">
        <v>4394</v>
      </c>
    </row>
    <row customHeight="1" ht="11.25">
      <c r="A322" s="0" t="s">
        <v>16</v>
      </c>
      <c r="B322" s="0" t="s">
        <v>4368</v>
      </c>
      <c r="C322" s="0" t="s">
        <v>4369</v>
      </c>
      <c r="D322" s="0" t="s">
        <v>4395</v>
      </c>
      <c r="E322" s="0" t="s">
        <v>4396</v>
      </c>
      <c r="F322" s="0" t="s">
        <v>3504</v>
      </c>
      <c r="G322" s="0" t="s">
        <v>4397</v>
      </c>
    </row>
    <row customHeight="1" ht="11.25">
      <c r="A323" s="0" t="s">
        <v>16</v>
      </c>
      <c r="B323" s="0" t="s">
        <v>4368</v>
      </c>
      <c r="C323" s="0" t="s">
        <v>4369</v>
      </c>
      <c r="D323" s="0" t="s">
        <v>4398</v>
      </c>
      <c r="E323" s="0" t="s">
        <v>4399</v>
      </c>
      <c r="F323" s="0" t="s">
        <v>3504</v>
      </c>
      <c r="G323" s="0" t="s">
        <v>4400</v>
      </c>
    </row>
    <row customHeight="1" ht="11.25">
      <c r="A324" s="0" t="s">
        <v>16</v>
      </c>
      <c r="B324" s="0" t="s">
        <v>4368</v>
      </c>
      <c r="C324" s="0" t="s">
        <v>4369</v>
      </c>
      <c r="D324" s="0" t="s">
        <v>4401</v>
      </c>
      <c r="E324" s="0" t="s">
        <v>4402</v>
      </c>
      <c r="F324" s="0" t="s">
        <v>3504</v>
      </c>
      <c r="G324" s="0" t="s">
        <v>4403</v>
      </c>
    </row>
    <row customHeight="1" ht="11.25">
      <c r="A325" s="0" t="s">
        <v>16</v>
      </c>
      <c r="B325" s="0" t="s">
        <v>4368</v>
      </c>
      <c r="C325" s="0" t="s">
        <v>4369</v>
      </c>
      <c r="D325" s="0" t="s">
        <v>4404</v>
      </c>
      <c r="E325" s="0" t="s">
        <v>4405</v>
      </c>
      <c r="F325" s="0" t="s">
        <v>3504</v>
      </c>
      <c r="G325" s="0" t="s">
        <v>4406</v>
      </c>
    </row>
    <row customHeight="1" ht="11.25">
      <c r="A326" s="0" t="s">
        <v>16</v>
      </c>
      <c r="B326" s="0" t="s">
        <v>99</v>
      </c>
      <c r="C326" s="0" t="s">
        <v>100</v>
      </c>
      <c r="D326" s="0" t="s">
        <v>99</v>
      </c>
      <c r="E326" s="0" t="s">
        <v>100</v>
      </c>
      <c r="F326" s="0" t="s">
        <v>4407</v>
      </c>
      <c r="G326" s="0" t="s">
        <v>98</v>
      </c>
    </row>
    <row customHeight="1" ht="11.25">
      <c r="A327" s="0" t="s">
        <v>16</v>
      </c>
      <c r="B327" s="0" t="s">
        <v>4408</v>
      </c>
      <c r="C327" s="0" t="s">
        <v>4409</v>
      </c>
      <c r="D327" s="0" t="s">
        <v>4408</v>
      </c>
      <c r="E327" s="0" t="s">
        <v>4409</v>
      </c>
      <c r="F327" s="0" t="s">
        <v>4407</v>
      </c>
      <c r="G327" s="0" t="s">
        <v>4410</v>
      </c>
    </row>
    <row customHeight="1" ht="11.25">
      <c r="A328" s="0" t="s">
        <v>16</v>
      </c>
      <c r="B328" s="0" t="s">
        <v>4411</v>
      </c>
      <c r="C328" s="0" t="s">
        <v>4412</v>
      </c>
      <c r="D328" s="0" t="s">
        <v>4411</v>
      </c>
      <c r="E328" s="0" t="s">
        <v>4412</v>
      </c>
      <c r="F328" s="0" t="s">
        <v>4407</v>
      </c>
      <c r="G328" s="0" t="s">
        <v>4413</v>
      </c>
    </row>
    <row customHeight="1" ht="11.25">
      <c r="A329" s="0" t="s">
        <v>16</v>
      </c>
      <c r="B329" s="0" t="s">
        <v>4414</v>
      </c>
      <c r="C329" s="0" t="s">
        <v>4415</v>
      </c>
      <c r="D329" s="0" t="s">
        <v>4414</v>
      </c>
      <c r="E329" s="0" t="s">
        <v>4415</v>
      </c>
      <c r="F329" s="0" t="s">
        <v>4407</v>
      </c>
      <c r="G329" s="0" t="s">
        <v>4416</v>
      </c>
    </row>
    <row customHeight="1" ht="11.25">
      <c r="A330" s="0" t="s">
        <v>16</v>
      </c>
      <c r="B330" s="0" t="s">
        <v>4417</v>
      </c>
      <c r="C330" s="0" t="s">
        <v>4418</v>
      </c>
      <c r="D330" s="0" t="s">
        <v>4417</v>
      </c>
      <c r="E330" s="0" t="s">
        <v>4418</v>
      </c>
      <c r="F330" s="0" t="s">
        <v>4407</v>
      </c>
      <c r="G330" s="0" t="s">
        <v>4419</v>
      </c>
    </row>
    <row customHeight="1" ht="11.25">
      <c r="A331" s="0" t="s">
        <v>16</v>
      </c>
      <c r="B331" s="0" t="s">
        <v>4420</v>
      </c>
      <c r="C331" s="0" t="s">
        <v>4421</v>
      </c>
      <c r="D331" s="0" t="s">
        <v>4420</v>
      </c>
      <c r="E331" s="0" t="s">
        <v>4421</v>
      </c>
      <c r="F331" s="0" t="s">
        <v>4407</v>
      </c>
      <c r="G331" s="0" t="s">
        <v>4422</v>
      </c>
    </row>
    <row customHeight="1" ht="11.25">
      <c r="A332" s="0" t="s">
        <v>16</v>
      </c>
      <c r="B332" s="0" t="s">
        <v>4423</v>
      </c>
      <c r="C332" s="0" t="s">
        <v>4424</v>
      </c>
      <c r="D332" s="0" t="s">
        <v>4425</v>
      </c>
      <c r="E332" s="0" t="s">
        <v>4426</v>
      </c>
      <c r="F332" s="0" t="s">
        <v>4427</v>
      </c>
      <c r="G332" s="0" t="s">
        <v>4428</v>
      </c>
    </row>
    <row customHeight="1" ht="11.25">
      <c r="A333" s="0" t="s">
        <v>16</v>
      </c>
      <c r="B333" s="0" t="s">
        <v>4423</v>
      </c>
      <c r="C333" s="0" t="s">
        <v>4424</v>
      </c>
      <c r="D333" s="0" t="s">
        <v>4429</v>
      </c>
      <c r="E333" s="0" t="s">
        <v>4430</v>
      </c>
      <c r="F333" s="0" t="s">
        <v>4427</v>
      </c>
      <c r="G333" s="0" t="s">
        <v>4431</v>
      </c>
    </row>
    <row customHeight="1" ht="11.25">
      <c r="A334" s="0" t="s">
        <v>16</v>
      </c>
      <c r="B334" s="0" t="s">
        <v>4423</v>
      </c>
      <c r="C334" s="0" t="s">
        <v>4424</v>
      </c>
      <c r="D334" s="0" t="s">
        <v>4432</v>
      </c>
      <c r="E334" s="0" t="s">
        <v>4433</v>
      </c>
      <c r="F334" s="0" t="s">
        <v>4427</v>
      </c>
      <c r="G334" s="0" t="s">
        <v>4434</v>
      </c>
    </row>
    <row customHeight="1" ht="11.25">
      <c r="A335" s="0" t="s">
        <v>16</v>
      </c>
      <c r="B335" s="0" t="s">
        <v>4423</v>
      </c>
      <c r="C335" s="0" t="s">
        <v>4424</v>
      </c>
      <c r="D335" s="0" t="s">
        <v>4435</v>
      </c>
      <c r="E335" s="0" t="s">
        <v>4436</v>
      </c>
      <c r="F335" s="0" t="s">
        <v>4427</v>
      </c>
      <c r="G335" s="0" t="s">
        <v>4437</v>
      </c>
    </row>
    <row customHeight="1" ht="11.25">
      <c r="A336" s="0" t="s">
        <v>16</v>
      </c>
      <c r="B336" s="0" t="s">
        <v>4423</v>
      </c>
      <c r="C336" s="0" t="s">
        <v>4424</v>
      </c>
      <c r="D336" s="0" t="s">
        <v>4438</v>
      </c>
      <c r="E336" s="0" t="s">
        <v>4439</v>
      </c>
      <c r="F336" s="0" t="s">
        <v>4427</v>
      </c>
      <c r="G336" s="0" t="s">
        <v>4440</v>
      </c>
    </row>
    <row customHeight="1" ht="11.25">
      <c r="A337" s="0" t="s">
        <v>16</v>
      </c>
      <c r="B337" s="0" t="s">
        <v>4423</v>
      </c>
      <c r="C337" s="0" t="s">
        <v>4424</v>
      </c>
      <c r="D337" s="0" t="s">
        <v>4441</v>
      </c>
      <c r="E337" s="0" t="s">
        <v>4442</v>
      </c>
      <c r="F337" s="0" t="s">
        <v>4427</v>
      </c>
      <c r="G337" s="0" t="s">
        <v>4443</v>
      </c>
    </row>
    <row customHeight="1" ht="11.25">
      <c r="A338" s="0" t="s">
        <v>16</v>
      </c>
      <c r="B338" s="0" t="s">
        <v>4423</v>
      </c>
      <c r="C338" s="0" t="s">
        <v>4424</v>
      </c>
      <c r="D338" s="0" t="s">
        <v>4444</v>
      </c>
      <c r="E338" s="0" t="s">
        <v>4445</v>
      </c>
      <c r="F338" s="0" t="s">
        <v>4427</v>
      </c>
      <c r="G338" s="0" t="s">
        <v>4446</v>
      </c>
    </row>
    <row customHeight="1" ht="11.25">
      <c r="A339" s="0" t="s">
        <v>16</v>
      </c>
      <c r="B339" s="0" t="s">
        <v>4423</v>
      </c>
      <c r="C339" s="0" t="s">
        <v>4424</v>
      </c>
      <c r="D339" s="0" t="s">
        <v>4447</v>
      </c>
      <c r="E339" s="0" t="s">
        <v>4448</v>
      </c>
      <c r="F339" s="0" t="s">
        <v>4427</v>
      </c>
      <c r="G339" s="0" t="s">
        <v>4449</v>
      </c>
    </row>
    <row customHeight="1" ht="11.25">
      <c r="A340" s="0" t="s">
        <v>16</v>
      </c>
      <c r="B340" s="0" t="s">
        <v>4423</v>
      </c>
      <c r="C340" s="0" t="s">
        <v>4424</v>
      </c>
      <c r="D340" s="0" t="s">
        <v>4450</v>
      </c>
      <c r="E340" s="0" t="s">
        <v>4451</v>
      </c>
      <c r="F340" s="0" t="s">
        <v>4427</v>
      </c>
      <c r="G340" s="0" t="s">
        <v>4452</v>
      </c>
    </row>
    <row customHeight="1" ht="11.25">
      <c r="A341" s="0" t="s">
        <v>16</v>
      </c>
      <c r="B341" s="0" t="s">
        <v>4423</v>
      </c>
      <c r="C341" s="0" t="s">
        <v>4424</v>
      </c>
      <c r="D341" s="0" t="s">
        <v>4423</v>
      </c>
      <c r="E341" s="0" t="s">
        <v>4424</v>
      </c>
      <c r="F341" s="0" t="s">
        <v>4453</v>
      </c>
      <c r="G341" s="0" t="s">
        <v>4454</v>
      </c>
    </row>
    <row customHeight="1" ht="11.25">
      <c r="A342" s="0" t="s">
        <v>16</v>
      </c>
      <c r="B342" s="0" t="s">
        <v>4455</v>
      </c>
      <c r="C342" s="0" t="s">
        <v>4456</v>
      </c>
      <c r="D342" s="0" t="s">
        <v>4455</v>
      </c>
      <c r="E342" s="0" t="s">
        <v>4456</v>
      </c>
      <c r="F342" s="0" t="s">
        <v>4407</v>
      </c>
      <c r="G342" s="0" t="s">
        <v>4457</v>
      </c>
    </row>
    <row customHeight="1" ht="11.25">
      <c r="A343" s="0" t="s">
        <v>16</v>
      </c>
      <c r="B343" s="0" t="s">
        <v>4458</v>
      </c>
      <c r="C343" s="0" t="s">
        <v>4459</v>
      </c>
      <c r="D343" s="0" t="s">
        <v>4458</v>
      </c>
      <c r="E343" s="0" t="s">
        <v>4459</v>
      </c>
      <c r="F343" s="0" t="s">
        <v>4407</v>
      </c>
      <c r="G343" s="0" t="s">
        <v>4460</v>
      </c>
    </row>
    <row customHeight="1" ht="11.25">
      <c r="A344" s="0" t="s">
        <v>16</v>
      </c>
      <c r="B344" s="0" t="s">
        <v>4461</v>
      </c>
      <c r="C344" s="0" t="s">
        <v>4462</v>
      </c>
      <c r="D344" s="0" t="s">
        <v>4461</v>
      </c>
      <c r="E344" s="0" t="s">
        <v>4462</v>
      </c>
      <c r="F344" s="0" t="s">
        <v>4407</v>
      </c>
      <c r="G344" s="0"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532A3-CCFC-EE19-71B2-0.4FEA69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4505</v>
      </c>
      <c r="B1" s="899" t="s">
        <v>4506</v>
      </c>
      <c r="C1" s="899" t="s">
        <v>1220</v>
      </c>
    </row>
    <row customHeight="1" ht="11.25">
      <c r="A2" s="899">
        <v>4189678</v>
      </c>
      <c r="B2" s="899" t="s">
        <v>4507</v>
      </c>
      <c r="C2" s="899" t="s">
        <v>4508</v>
      </c>
    </row>
    <row customHeight="1" ht="11.25">
      <c r="A3" s="899">
        <v>4190415</v>
      </c>
      <c r="B3" s="899" t="s">
        <v>4509</v>
      </c>
      <c r="C3" s="899"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03882-C97C-419B-FB6E-0.E0FAF7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4510</v>
      </c>
      <c r="B1" s="227" t="s">
        <v>4511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006F-9484-1169-1EE4-0.D9D304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4512</v>
      </c>
      <c r="B1" s="0" t="b">
        <v>1</v>
      </c>
    </row>
    <row customHeight="1" ht="11.25">
      <c r="A2" s="0" t="s">
        <v>4513</v>
      </c>
      <c r="B2" s="0" t="b">
        <v>0</v>
      </c>
    </row>
    <row customHeight="1" ht="11.25">
      <c r="A3" s="0" t="s">
        <v>4514</v>
      </c>
      <c r="B3" s="0" t="b">
        <v>0</v>
      </c>
    </row>
    <row customHeight="1" ht="11.25">
      <c r="A4" s="0" t="s">
        <v>4515</v>
      </c>
      <c r="B4" s="0" t="b">
        <v>1</v>
      </c>
    </row>
    <row customHeight="1" ht="11.25">
      <c r="A5" s="0" t="s">
        <v>4516</v>
      </c>
      <c r="B5" s="0" t="b">
        <v>0</v>
      </c>
    </row>
    <row customHeight="1" ht="11.25">
      <c r="A6" s="0" t="s">
        <v>4517</v>
      </c>
      <c r="B6" s="0" t="b">
        <v>0</v>
      </c>
    </row>
    <row customHeight="1" ht="11.25">
      <c r="A7" s="0" t="s">
        <v>4518</v>
      </c>
      <c r="B7" s="0" t="b">
        <v>0</v>
      </c>
    </row>
    <row customHeight="1" ht="11.25">
      <c r="A8" s="0" t="s">
        <v>4519</v>
      </c>
      <c r="B8" s="0" t="b">
        <v>0</v>
      </c>
    </row>
    <row customHeight="1" ht="11.25">
      <c r="A9" s="0" t="s">
        <v>4520</v>
      </c>
      <c r="B9" s="0" t="b">
        <v>0</v>
      </c>
    </row>
    <row customHeight="1" ht="11.25">
      <c r="A10" s="0" t="s">
        <v>4521</v>
      </c>
      <c r="B10" s="0" t="b">
        <v>0</v>
      </c>
    </row>
    <row customHeight="1" ht="11.25">
      <c r="A11" s="0" t="s">
        <v>4522</v>
      </c>
      <c r="B11" s="0" t="b">
        <v>0</v>
      </c>
    </row>
    <row customHeight="1" ht="11.25">
      <c r="A12" s="0" t="s">
        <v>4523</v>
      </c>
      <c r="B12" s="0" t="b">
        <v>0</v>
      </c>
    </row>
    <row customHeight="1" ht="11.25">
      <c r="A13" s="0" t="s">
        <v>4524</v>
      </c>
      <c r="B13" s="0" t="b">
        <v>0</v>
      </c>
    </row>
    <row customHeight="1" ht="11.25">
      <c r="A14" s="0" t="s">
        <v>4525</v>
      </c>
      <c r="B14" s="0" t="b">
        <v>1</v>
      </c>
    </row>
    <row customHeight="1" ht="11.25">
      <c r="A15" s="0" t="s">
        <v>4526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C0CB7-BCFA-9C11-1339-0.C6B638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14FB2-D48D-98C2-2A58-0.066B9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4527</v>
      </c>
      <c r="B1" s="131" t="s">
        <v>4528</v>
      </c>
    </row>
    <row customHeight="1" ht="11.25">
      <c r="A2" s="126" t="s">
        <v>4529</v>
      </c>
      <c r="B2" s="126" t="s">
        <v>4530</v>
      </c>
    </row>
    <row customHeight="1" ht="11.25">
      <c r="A3" s="126" t="s">
        <v>4531</v>
      </c>
      <c r="B3" s="126" t="s">
        <v>4532</v>
      </c>
    </row>
    <row customHeight="1" ht="11.25">
      <c r="A4" s="126" t="s">
        <v>4533</v>
      </c>
      <c r="B4" s="126" t="s">
        <v>4534</v>
      </c>
    </row>
    <row customHeight="1" ht="11.25">
      <c r="A5" s="126" t="s">
        <v>4535</v>
      </c>
      <c r="B5" s="126" t="s">
        <v>4536</v>
      </c>
    </row>
    <row customHeight="1" ht="11.25">
      <c r="A6" s="126" t="s">
        <v>4537</v>
      </c>
      <c r="B6" s="126" t="s">
        <v>4538</v>
      </c>
    </row>
    <row customHeight="1" ht="11.25">
      <c r="A7" s="126" t="s">
        <v>4539</v>
      </c>
      <c r="B7" s="126" t="s">
        <v>4540</v>
      </c>
    </row>
    <row customHeight="1" ht="11.25">
      <c r="A8" s="126" t="s">
        <v>4541</v>
      </c>
      <c r="B8" s="126" t="s">
        <v>4542</v>
      </c>
    </row>
    <row customHeight="1" ht="11.25">
      <c r="A9" s="126" t="s">
        <v>4543</v>
      </c>
      <c r="B9" s="126" t="s">
        <v>4544</v>
      </c>
    </row>
    <row customHeight="1" ht="11.25">
      <c r="A10" s="126" t="s">
        <v>4545</v>
      </c>
      <c r="B10" s="126" t="s">
        <v>4546</v>
      </c>
    </row>
    <row customHeight="1" ht="11.25">
      <c r="A11" s="126" t="s">
        <v>4547</v>
      </c>
      <c r="B11" s="126" t="s">
        <v>4548</v>
      </c>
    </row>
    <row customHeight="1" ht="11.25">
      <c r="A12" s="126" t="s">
        <v>4549</v>
      </c>
      <c r="B12" s="126" t="s">
        <v>4550</v>
      </c>
    </row>
    <row customHeight="1" ht="11.25">
      <c r="A13" s="126" t="s">
        <v>4551</v>
      </c>
      <c r="B13" s="126" t="s">
        <v>4552</v>
      </c>
    </row>
    <row customHeight="1" ht="11.25">
      <c r="A14" s="126" t="s">
        <v>4553</v>
      </c>
      <c r="B14" s="126" t="s">
        <v>4554</v>
      </c>
    </row>
    <row customHeight="1" ht="11.25">
      <c r="A15" s="126" t="s">
        <v>4555</v>
      </c>
      <c r="B15" s="126" t="s">
        <v>4556</v>
      </c>
    </row>
    <row customHeight="1" ht="11.25">
      <c r="A16" s="126" t="s">
        <v>4557</v>
      </c>
      <c r="B16" s="126" t="s">
        <v>4558</v>
      </c>
    </row>
    <row customHeight="1" ht="11.25">
      <c r="A17" s="126" t="s">
        <v>4559</v>
      </c>
      <c r="B17" s="126" t="s">
        <v>4560</v>
      </c>
    </row>
    <row customHeight="1" ht="11.25">
      <c r="A18" s="126" t="s">
        <v>4561</v>
      </c>
      <c r="B18" s="126" t="s">
        <v>4562</v>
      </c>
    </row>
    <row customHeight="1" ht="11.25">
      <c r="A19" s="126" t="s">
        <v>4563</v>
      </c>
      <c r="B19" s="126" t="s">
        <v>4564</v>
      </c>
    </row>
    <row customHeight="1" ht="11.25">
      <c r="A20" s="126" t="s">
        <v>4565</v>
      </c>
      <c r="B20" s="126" t="s">
        <v>4566</v>
      </c>
    </row>
    <row customHeight="1" ht="11.25">
      <c r="A21" s="126" t="s">
        <v>4567</v>
      </c>
      <c r="B21" s="126" t="s">
        <v>4568</v>
      </c>
    </row>
    <row customHeight="1" ht="11.25">
      <c r="A22" s="126" t="s">
        <v>4569</v>
      </c>
      <c r="B22" s="126" t="s">
        <v>4570</v>
      </c>
    </row>
    <row customHeight="1" ht="11.25">
      <c r="A23" s="126" t="s">
        <v>4571</v>
      </c>
      <c r="B23" s="126" t="s">
        <v>4572</v>
      </c>
    </row>
    <row customHeight="1" ht="11.25">
      <c r="A24" s="126" t="s">
        <v>4573</v>
      </c>
      <c r="B24" s="126" t="s">
        <v>4574</v>
      </c>
    </row>
    <row customHeight="1" ht="11.25">
      <c r="A25" s="126" t="s">
        <v>4575</v>
      </c>
      <c r="B25" s="126" t="s">
        <v>4576</v>
      </c>
    </row>
    <row customHeight="1" ht="11.25">
      <c r="A26" s="126" t="s">
        <v>4577</v>
      </c>
      <c r="B26" s="126" t="s">
        <v>4578</v>
      </c>
    </row>
    <row customHeight="1" ht="11.25">
      <c r="A27" s="126" t="s">
        <v>4579</v>
      </c>
      <c r="B27" s="126" t="s">
        <v>4580</v>
      </c>
    </row>
    <row customHeight="1" ht="11.25">
      <c r="A28" s="126" t="s">
        <v>4581</v>
      </c>
      <c r="B28" s="126" t="s">
        <v>4582</v>
      </c>
    </row>
    <row customHeight="1" ht="11.25">
      <c r="A29" s="126" t="s">
        <v>4583</v>
      </c>
      <c r="B29" s="126" t="s">
        <v>4584</v>
      </c>
    </row>
    <row customHeight="1" ht="11.25">
      <c r="A30" s="126" t="s">
        <v>4585</v>
      </c>
      <c r="B30" s="126" t="s">
        <v>4586</v>
      </c>
    </row>
    <row customHeight="1" ht="11.25">
      <c r="A31" s="126" t="s">
        <v>4587</v>
      </c>
      <c r="B31" s="126" t="s">
        <v>4588</v>
      </c>
    </row>
    <row customHeight="1" ht="11.25">
      <c r="A32" s="126" t="s">
        <v>4589</v>
      </c>
      <c r="B32" s="126" t="s">
        <v>4590</v>
      </c>
    </row>
    <row customHeight="1" ht="11.25">
      <c r="A33" s="126" t="s">
        <v>4591</v>
      </c>
      <c r="B33" s="126" t="s">
        <v>4592</v>
      </c>
    </row>
    <row customHeight="1" ht="11.25">
      <c r="A34" s="126" t="s">
        <v>4593</v>
      </c>
      <c r="B34" s="126" t="s">
        <v>4594</v>
      </c>
    </row>
    <row customHeight="1" ht="11.25">
      <c r="A35" s="126" t="s">
        <v>4595</v>
      </c>
      <c r="B35" s="126" t="s">
        <v>4596</v>
      </c>
    </row>
    <row customHeight="1" ht="11.25">
      <c r="A36" s="126" t="s">
        <v>4597</v>
      </c>
      <c r="B36" s="126" t="s">
        <v>4598</v>
      </c>
    </row>
    <row customHeight="1" ht="11.25">
      <c r="A37" s="126" t="s">
        <v>4599</v>
      </c>
      <c r="B37" s="126" t="s">
        <v>4600</v>
      </c>
    </row>
    <row customHeight="1" ht="11.25">
      <c r="A38" s="126" t="s">
        <v>4601</v>
      </c>
      <c r="B38" s="126" t="s">
        <v>4602</v>
      </c>
    </row>
    <row customHeight="1" ht="11.25">
      <c r="A39" s="126" t="s">
        <v>4603</v>
      </c>
      <c r="B39" s="126" t="s">
        <v>4604</v>
      </c>
    </row>
    <row customHeight="1" ht="11.25">
      <c r="A40" s="126" t="s">
        <v>4605</v>
      </c>
      <c r="B40" s="126" t="s">
        <v>4606</v>
      </c>
    </row>
    <row customHeight="1" ht="11.25">
      <c r="A41" s="126" t="s">
        <v>4607</v>
      </c>
      <c r="B41" s="126" t="s">
        <v>4608</v>
      </c>
    </row>
    <row customHeight="1" ht="11.25">
      <c r="A42" s="126" t="s">
        <v>4609</v>
      </c>
      <c r="B42" s="126" t="s">
        <v>4610</v>
      </c>
    </row>
    <row customHeight="1" ht="11.25">
      <c r="A43" s="126" t="s">
        <v>4611</v>
      </c>
      <c r="B43" s="126" t="s">
        <v>4612</v>
      </c>
    </row>
    <row customHeight="1" ht="11.25">
      <c r="A44" s="126" t="s">
        <v>4613</v>
      </c>
      <c r="B44" s="126" t="s">
        <v>4614</v>
      </c>
    </row>
    <row customHeight="1" ht="11.25">
      <c r="A45" s="126" t="s">
        <v>4615</v>
      </c>
      <c r="B45" s="126" t="s">
        <v>4616</v>
      </c>
    </row>
    <row customHeight="1" ht="11.25">
      <c r="A46" s="126" t="s">
        <v>4617</v>
      </c>
      <c r="B46" s="126" t="s">
        <v>4618</v>
      </c>
    </row>
    <row customHeight="1" ht="11.25">
      <c r="A47" s="126" t="s">
        <v>4619</v>
      </c>
      <c r="B47" s="126" t="s">
        <v>4620</v>
      </c>
    </row>
    <row customHeight="1" ht="11.25">
      <c r="A48" s="126" t="s">
        <v>4621</v>
      </c>
      <c r="B48" s="126" t="s">
        <v>4622</v>
      </c>
    </row>
    <row customHeight="1" ht="11.25">
      <c r="A49" s="126" t="s">
        <v>4623</v>
      </c>
      <c r="B49" s="126" t="s">
        <v>4624</v>
      </c>
    </row>
    <row customHeight="1" ht="11.25">
      <c r="A50" s="126" t="s">
        <v>4625</v>
      </c>
      <c r="B50" s="126" t="s">
        <v>4626</v>
      </c>
    </row>
    <row customHeight="1" ht="11.25">
      <c r="A51" s="126" t="s">
        <v>4627</v>
      </c>
      <c r="B51" s="126" t="s">
        <v>4628</v>
      </c>
    </row>
    <row customHeight="1" ht="11.25">
      <c r="A52" s="126" t="s">
        <v>4629</v>
      </c>
      <c r="B52" s="126" t="s">
        <v>4630</v>
      </c>
    </row>
    <row customHeight="1" ht="11.25">
      <c r="A53" s="126" t="s">
        <v>4631</v>
      </c>
      <c r="B53" s="126" t="s">
        <v>4632</v>
      </c>
    </row>
    <row customHeight="1" ht="11.25">
      <c r="A54" s="126" t="s">
        <v>4633</v>
      </c>
      <c r="B54" s="126" t="s">
        <v>4634</v>
      </c>
    </row>
    <row customHeight="1" ht="11.25">
      <c r="A55" s="126" t="s">
        <v>4635</v>
      </c>
      <c r="B55" s="126" t="s">
        <v>4636</v>
      </c>
    </row>
    <row customHeight="1" ht="11.25">
      <c r="A56" s="126" t="s">
        <v>4637</v>
      </c>
      <c r="B56" s="126" t="s">
        <v>4638</v>
      </c>
    </row>
    <row customHeight="1" ht="11.25">
      <c r="A57" s="126" t="s">
        <v>4639</v>
      </c>
      <c r="B57" s="126" t="s">
        <v>4640</v>
      </c>
    </row>
    <row customHeight="1" ht="11.25">
      <c r="A58" s="126" t="s">
        <v>4641</v>
      </c>
      <c r="B58" s="126" t="s">
        <v>4642</v>
      </c>
    </row>
    <row customHeight="1" ht="11.25">
      <c r="A59" s="126" t="s">
        <v>4643</v>
      </c>
      <c r="B59" s="126" t="s">
        <v>4644</v>
      </c>
    </row>
    <row customHeight="1" ht="11.25">
      <c r="A60" s="126" t="s">
        <v>4645</v>
      </c>
      <c r="B60" s="126" t="s">
        <v>4646</v>
      </c>
    </row>
    <row customHeight="1" ht="11.25">
      <c r="A61" s="126"/>
      <c r="B61" s="126" t="s">
        <v>4647</v>
      </c>
    </row>
    <row customHeight="1" ht="11.25">
      <c r="A62" s="126"/>
      <c r="B62" s="126" t="s">
        <v>4648</v>
      </c>
    </row>
    <row customHeight="1" ht="11.25">
      <c r="A63" s="126"/>
      <c r="B63" s="126" t="s">
        <v>4649</v>
      </c>
    </row>
    <row customHeight="1" ht="11.25">
      <c r="A64" s="126"/>
      <c r="B64" s="126" t="s">
        <v>4650</v>
      </c>
    </row>
    <row customHeight="1" ht="11.25">
      <c r="A65" s="126"/>
      <c r="B65" s="126" t="s">
        <v>4651</v>
      </c>
    </row>
    <row customHeight="1" ht="11.25">
      <c r="A66" s="126"/>
      <c r="B66" s="126" t="s">
        <v>4652</v>
      </c>
    </row>
    <row customHeight="1" ht="11.25">
      <c r="A67" s="126"/>
      <c r="B67" s="126" t="s">
        <v>4653</v>
      </c>
    </row>
    <row customHeight="1" ht="11.25">
      <c r="A68" s="126"/>
      <c r="B68" s="126" t="s">
        <v>4654</v>
      </c>
    </row>
    <row customHeight="1" ht="11.25">
      <c r="A69" s="126"/>
      <c r="B69" s="126" t="s">
        <v>4655</v>
      </c>
    </row>
    <row customHeight="1" ht="11.25">
      <c r="A70" s="126"/>
      <c r="B70" s="126" t="s">
        <v>4656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91E51-150A-9454-EB0D-0.C90C5B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4657</v>
      </c>
    </row>
    <row customHeight="1" ht="90">
      <c r="B2" s="158" t="s">
        <v>4658</v>
      </c>
    </row>
    <row customHeight="1" ht="67.5">
      <c r="B3" s="158" t="s">
        <v>4659</v>
      </c>
    </row>
    <row customHeight="1" ht="33.75">
      <c r="B4" s="158" t="s">
        <v>4660</v>
      </c>
    </row>
    <row customHeight="1" ht="11.25">
      <c r="B5" s="158" t="s">
        <v>4661</v>
      </c>
    </row>
    <row customHeight="1" ht="22.5">
      <c r="B6" s="158" t="s">
        <v>4662</v>
      </c>
    </row>
    <row customHeight="1" ht="22.5">
      <c r="B7" s="158" t="s">
        <v>4663</v>
      </c>
    </row>
    <row customHeight="1" ht="22.5">
      <c r="B8" s="158" t="s">
        <v>4664</v>
      </c>
    </row>
    <row customHeight="1" ht="22.5">
      <c r="B9" s="158" t="s">
        <v>4665</v>
      </c>
    </row>
    <row customHeight="1" ht="56.25">
      <c r="B10" s="158" t="s">
        <v>4666</v>
      </c>
    </row>
    <row customHeight="1" ht="12.75">
      <c r="B11" s="223" t="s">
        <v>4667</v>
      </c>
    </row>
    <row customHeight="1" ht="11.25">
      <c r="B12" s="157" t="s">
        <v>4668</v>
      </c>
    </row>
    <row customHeight="1" ht="22.5">
      <c r="B13" s="158" t="s">
        <v>4669</v>
      </c>
    </row>
    <row customHeight="1" ht="67.5">
      <c r="B14" s="158" t="s">
        <v>4670</v>
      </c>
    </row>
    <row customHeight="1" ht="22.5">
      <c r="B15" s="158" t="s">
        <v>4671</v>
      </c>
    </row>
    <row customHeight="1" ht="11.25">
      <c r="B16" s="157" t="s">
        <v>4672</v>
      </c>
      <c r="D16" s="164"/>
    </row>
    <row customHeight="1" ht="33.75">
      <c r="B17" s="158" t="s">
        <v>4673</v>
      </c>
    </row>
    <row customHeight="1" ht="33.75">
      <c r="B18" s="158" t="s">
        <v>4674</v>
      </c>
    </row>
    <row customHeight="1" ht="11.25">
      <c r="B19" s="158" t="s">
        <v>4675</v>
      </c>
    </row>
    <row customHeight="1" ht="33.75">
      <c r="B20" s="158" t="s">
        <v>4676</v>
      </c>
    </row>
    <row customHeight="1" ht="11.25">
      <c r="B21" s="157" t="s">
        <v>4677</v>
      </c>
    </row>
    <row customHeight="1" ht="11.25">
      <c r="B22" s="158" t="s">
        <v>4678</v>
      </c>
    </row>
    <row r="24" customHeight="1" ht="22.5">
      <c r="B24" s="225" t="s">
        <v>4679</v>
      </c>
    </row>
    <row r="26" customHeight="1" ht="11.25">
      <c r="B26" s="157" t="s">
        <v>4680</v>
      </c>
    </row>
    <row customHeight="1" ht="22.5">
      <c r="B27" s="224" t="s">
        <v>434</v>
      </c>
    </row>
    <row customHeight="1" ht="56.25">
      <c r="B28" s="224" t="s">
        <v>4681</v>
      </c>
    </row>
    <row customHeight="1" ht="11.25">
      <c r="B29" s="274" t="s">
        <v>4682</v>
      </c>
    </row>
    <row customHeight="1" ht="22.5">
      <c r="B30" s="224" t="s">
        <v>4683</v>
      </c>
    </row>
    <row r="32" customHeight="1" ht="11.25">
      <c r="A32" s="252"/>
      <c r="B32" s="253" t="s">
        <v>4684</v>
      </c>
    </row>
    <row customHeight="1" ht="14.25">
      <c r="A33" s="254">
        <v>1</v>
      </c>
      <c r="B33" s="255" t="s">
        <v>4685</v>
      </c>
    </row>
    <row customHeight="1" ht="14.25">
      <c r="A34" s="254">
        <v>2</v>
      </c>
      <c r="B34" s="255" t="s">
        <v>4686</v>
      </c>
    </row>
    <row customHeight="1" ht="11.25">
      <c r="B35" s="253" t="s">
        <v>4687</v>
      </c>
    </row>
    <row customHeight="1" ht="11.25">
      <c r="B36" s="255" t="s">
        <v>4688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